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M:\COM - Commercial\COM.01 Accounting &amp; Tax\COM.01.015 Regulatory Reporting\Jul19 - Jun 20\To be published - Pending DELOITTE\"/>
    </mc:Choice>
  </mc:AlternateContent>
  <xr:revisionPtr revIDLastSave="0" documentId="13_ncr:1_{F0B34BAF-E1D8-4365-99F7-1DB7671F009B}" xr6:coauthVersionLast="45" xr6:coauthVersionMax="45" xr10:uidLastSave="{00000000-0000-0000-0000-000000000000}"/>
  <bookViews>
    <workbookView xWindow="28680" yWindow="-120" windowWidth="29040" windowHeight="15840" tabRatio="842" xr2:uid="{00000000-000D-0000-FFFF-FFFF00000000}"/>
  </bookViews>
  <sheets>
    <sheet name="Cover" sheetId="11" r:id="rId1"/>
    <sheet name="Contents" sheetId="4" r:id="rId2"/>
    <sheet name="1. Pipeline information" sheetId="44" r:id="rId3"/>
    <sheet name="1.1 Financial performance" sheetId="52" r:id="rId4"/>
    <sheet name="2. Revenues and expenses" sheetId="5" r:id="rId5"/>
    <sheet name="2.1 Revenue by service" sheetId="56" r:id="rId6"/>
    <sheet name="2.2 Revenue contributions " sheetId="57" r:id="rId7"/>
    <sheet name="2.3 Indirect revenue" sheetId="45" r:id="rId8"/>
    <sheet name="2.4 Shared costs" sheetId="16" r:id="rId9"/>
    <sheet name="3. Statement of pipeline assets" sheetId="6" r:id="rId10"/>
    <sheet name="3.1 Pipeline asset useful life" sheetId="55" r:id="rId11"/>
    <sheet name="3.2 Pipeline asset impairment" sheetId="63" r:id="rId12"/>
    <sheet name="3.3 Depreciation amortisation" sheetId="34" r:id="rId13"/>
    <sheet name="3.4 Shared supporting assets" sheetId="59" r:id="rId14"/>
    <sheet name="4 Recovered capital" sheetId="47" r:id="rId15"/>
    <sheet name="4.1 Pipelines capex" sheetId="66" r:id="rId16"/>
    <sheet name="5. Weighted average price" sheetId="54" r:id="rId17"/>
    <sheet name="5.1 Exempt WAP services" sheetId="60" r:id="rId18"/>
    <sheet name="6. Notes" sheetId="64" r:id="rId19"/>
    <sheet name="Amendment record" sheetId="67" r:id="rId20"/>
    <sheet name="Sheet1" sheetId="61" state="hidden" r:id="rId21"/>
  </sheets>
  <externalReferences>
    <externalReference r:id="rId22"/>
  </externalReferences>
  <definedNames>
    <definedName name="ABN">Cover!$C$17</definedName>
    <definedName name="_xlnm.Print_Area" localSheetId="2">'1. Pipeline information'!$A$1:$E$37</definedName>
    <definedName name="_xlnm.Print_Area" localSheetId="3">'1.1 Financial performance'!$A$1:$D$14</definedName>
    <definedName name="_xlnm.Print_Area" localSheetId="4">'2. Revenues and expenses'!$A$1:$J$41</definedName>
    <definedName name="_xlnm.Print_Area" localSheetId="5">'2.1 Revenue by service'!$A$1:$J$24</definedName>
    <definedName name="_xlnm.Print_Area" localSheetId="6">'2.2 Revenue contributions '!$A$1:$F$29</definedName>
    <definedName name="_xlnm.Print_Area" localSheetId="7">'2.3 Indirect revenue'!$A$1:$I$37</definedName>
    <definedName name="_xlnm.Print_Area" localSheetId="8">'2.4 Shared costs'!$A$1:$J$37</definedName>
    <definedName name="_xlnm.Print_Area" localSheetId="9">'3. Statement of pipeline assets'!$A$1:$F$87</definedName>
    <definedName name="_xlnm.Print_Area" localSheetId="10">'3.1 Pipeline asset useful life'!$A$1:$G$31</definedName>
    <definedName name="_xlnm.Print_Area" localSheetId="11">'3.2 Pipeline asset impairment'!$A$1:$I$55</definedName>
    <definedName name="_xlnm.Print_Area" localSheetId="12">'3.3 Depreciation amortisation'!$A$1:$P$80</definedName>
    <definedName name="_xlnm.Print_Area" localSheetId="13">'3.4 Shared supporting assets'!$A$1:$H$44</definedName>
    <definedName name="_xlnm.Print_Area" localSheetId="14">'4 Recovered capital'!$A$1:$BL$46</definedName>
    <definedName name="_xlnm.Print_Area" localSheetId="15">'4.1 Pipelines capex'!$A$1:$F$36</definedName>
    <definedName name="_xlnm.Print_Area" localSheetId="16">'5. Weighted average price'!$A$1:$BJ$22</definedName>
    <definedName name="_xlnm.Print_Area" localSheetId="17">'5.1 Exempt WAP services'!$A$1:$F$15</definedName>
    <definedName name="_xlnm.Print_Area" localSheetId="18">'6. Notes'!$A$1:$E$4</definedName>
    <definedName name="_xlnm.Print_Area" localSheetId="1">Contents!$B$2:$K$49</definedName>
    <definedName name="_xlnm.Print_Area" localSheetId="0">Cover!$A$1:$J$41</definedName>
    <definedName name="_xlnm.Print_Area" localSheetId="20">Sheet1!$A$1:$N$33</definedName>
    <definedName name="Tradingname">Cover!$C$15</definedName>
    <definedName name="YEAR">[1]Outcomes!$B$3</definedName>
    <definedName name="Yearending">Cover!$C$23</definedName>
    <definedName name="Yearstart">Cover!$C$21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6" l="1"/>
  <c r="D35" i="5"/>
  <c r="F35" i="5" s="1"/>
  <c r="D36" i="5"/>
  <c r="F36" i="5" s="1"/>
  <c r="E75" i="6"/>
  <c r="D54" i="6"/>
  <c r="E62" i="6"/>
  <c r="E33" i="6"/>
  <c r="F31" i="47"/>
  <c r="BH23" i="47"/>
  <c r="BG23" i="47"/>
  <c r="BF23" i="47"/>
  <c r="BE23" i="47"/>
  <c r="BD23" i="47"/>
  <c r="BC23" i="47"/>
  <c r="BB23" i="47"/>
  <c r="BB32" i="47"/>
  <c r="BA23" i="47"/>
  <c r="AZ23" i="47"/>
  <c r="AY23" i="47"/>
  <c r="AX23" i="47"/>
  <c r="AW23" i="47"/>
  <c r="AV23" i="47"/>
  <c r="AU23" i="47"/>
  <c r="AT23" i="47"/>
  <c r="AT32" i="47"/>
  <c r="AS23" i="47"/>
  <c r="AR23" i="47"/>
  <c r="AQ23" i="47"/>
  <c r="AP23" i="47"/>
  <c r="AO23" i="47"/>
  <c r="AN23" i="47"/>
  <c r="AM23" i="47"/>
  <c r="AL23" i="47"/>
  <c r="AK23" i="47"/>
  <c r="AJ23" i="47"/>
  <c r="AI23" i="47"/>
  <c r="AH23" i="47"/>
  <c r="AG23" i="47"/>
  <c r="AF23" i="47"/>
  <c r="AE23" i="47"/>
  <c r="AD23" i="47"/>
  <c r="AC23" i="47"/>
  <c r="AB23" i="47"/>
  <c r="AA23" i="47"/>
  <c r="Z23" i="47"/>
  <c r="Y23" i="47"/>
  <c r="X23" i="47"/>
  <c r="W23" i="47"/>
  <c r="V23" i="47"/>
  <c r="U23" i="47"/>
  <c r="U32" i="47"/>
  <c r="T23" i="47"/>
  <c r="S23" i="47"/>
  <c r="R23" i="47"/>
  <c r="Q23" i="47"/>
  <c r="P23" i="47"/>
  <c r="O23" i="47"/>
  <c r="N23" i="47"/>
  <c r="M23" i="47"/>
  <c r="E23" i="47"/>
  <c r="L23" i="47"/>
  <c r="K23" i="47"/>
  <c r="J23" i="47"/>
  <c r="I23" i="47"/>
  <c r="H23" i="47"/>
  <c r="G23" i="47"/>
  <c r="F23" i="47"/>
  <c r="F32" i="47"/>
  <c r="BH16" i="47"/>
  <c r="BG16" i="47"/>
  <c r="BF16" i="47"/>
  <c r="BE16" i="47"/>
  <c r="BD16" i="47"/>
  <c r="BC16" i="47"/>
  <c r="BB16" i="47"/>
  <c r="BA16" i="47"/>
  <c r="AZ16" i="47"/>
  <c r="AY16" i="47"/>
  <c r="AX16" i="47"/>
  <c r="AX24" i="47"/>
  <c r="AW16" i="47"/>
  <c r="AV16" i="47"/>
  <c r="AU16" i="47"/>
  <c r="AT16" i="47"/>
  <c r="AS16" i="47"/>
  <c r="AS24" i="47"/>
  <c r="AR16" i="47"/>
  <c r="AQ16" i="47"/>
  <c r="AP16" i="47"/>
  <c r="AP32" i="47"/>
  <c r="AO16" i="47"/>
  <c r="AO24" i="47"/>
  <c r="AN16" i="47"/>
  <c r="AM16" i="47"/>
  <c r="AL16" i="47"/>
  <c r="AL24" i="47"/>
  <c r="AK16" i="47"/>
  <c r="AJ16" i="47"/>
  <c r="AI16" i="47"/>
  <c r="AH16" i="47"/>
  <c r="AG16" i="47"/>
  <c r="AF16" i="47"/>
  <c r="AE16" i="47"/>
  <c r="AD16" i="47"/>
  <c r="AD24" i="47"/>
  <c r="AC16" i="47"/>
  <c r="AB16" i="47"/>
  <c r="AA16" i="47"/>
  <c r="Z16" i="47"/>
  <c r="Z24" i="47"/>
  <c r="Y16" i="47"/>
  <c r="Y24" i="47"/>
  <c r="X16" i="47"/>
  <c r="W16" i="47"/>
  <c r="V16" i="47"/>
  <c r="U16" i="47"/>
  <c r="T16" i="47"/>
  <c r="T24" i="47"/>
  <c r="S16" i="47"/>
  <c r="S24" i="47"/>
  <c r="R16" i="47"/>
  <c r="R24" i="47"/>
  <c r="Q16" i="47"/>
  <c r="P16" i="47"/>
  <c r="O16" i="47"/>
  <c r="N16" i="47"/>
  <c r="M16" i="47"/>
  <c r="L16" i="47"/>
  <c r="L24" i="47"/>
  <c r="K16" i="47"/>
  <c r="J16" i="47"/>
  <c r="I16" i="47"/>
  <c r="I32" i="47"/>
  <c r="H16" i="47"/>
  <c r="G16" i="47"/>
  <c r="F16" i="47"/>
  <c r="E16" i="47"/>
  <c r="F24" i="47"/>
  <c r="E29" i="47"/>
  <c r="E22" i="47"/>
  <c r="E15" i="47"/>
  <c r="D78" i="6"/>
  <c r="D77" i="6"/>
  <c r="D73" i="6"/>
  <c r="D79" i="6"/>
  <c r="D74" i="6"/>
  <c r="D72" i="6"/>
  <c r="D71" i="6"/>
  <c r="D65" i="6"/>
  <c r="D60" i="6"/>
  <c r="D62" i="6"/>
  <c r="D66" i="6"/>
  <c r="D61" i="6"/>
  <c r="D64" i="6"/>
  <c r="D53" i="6"/>
  <c r="D58" i="6"/>
  <c r="L78" i="34"/>
  <c r="D59" i="6"/>
  <c r="D48" i="6"/>
  <c r="G31" i="59"/>
  <c r="G32" i="59"/>
  <c r="G33" i="59"/>
  <c r="G34" i="59"/>
  <c r="G35" i="59"/>
  <c r="E21" i="47"/>
  <c r="E20" i="47"/>
  <c r="E19" i="47"/>
  <c r="E18" i="47"/>
  <c r="D49" i="6"/>
  <c r="D43" i="6"/>
  <c r="D37" i="6"/>
  <c r="D31" i="6"/>
  <c r="D25" i="6"/>
  <c r="D19" i="6"/>
  <c r="D14" i="6"/>
  <c r="C29" i="55"/>
  <c r="C21" i="55"/>
  <c r="E80" i="6"/>
  <c r="E67" i="6"/>
  <c r="F17" i="16"/>
  <c r="F36" i="16"/>
  <c r="E17" i="16"/>
  <c r="E36" i="16"/>
  <c r="BH12" i="54"/>
  <c r="BG20" i="54"/>
  <c r="BF20" i="54"/>
  <c r="BD20" i="54"/>
  <c r="BC20" i="54"/>
  <c r="BA20" i="54"/>
  <c r="AZ20" i="54"/>
  <c r="AX20" i="54"/>
  <c r="AW20" i="54"/>
  <c r="AU20" i="54"/>
  <c r="AT20" i="54"/>
  <c r="AR20" i="54"/>
  <c r="AQ20" i="54"/>
  <c r="AO20" i="54"/>
  <c r="AN20" i="54"/>
  <c r="AL20" i="54"/>
  <c r="AK20" i="54"/>
  <c r="AH20" i="54"/>
  <c r="AG20" i="54"/>
  <c r="AE20" i="54"/>
  <c r="AD20" i="54"/>
  <c r="AB20" i="54"/>
  <c r="AA20" i="54"/>
  <c r="Y20" i="54"/>
  <c r="X20" i="54"/>
  <c r="V20" i="54"/>
  <c r="U20" i="54"/>
  <c r="S20" i="54"/>
  <c r="R20" i="54"/>
  <c r="O20" i="54"/>
  <c r="N20" i="54"/>
  <c r="L20" i="54"/>
  <c r="K20" i="54"/>
  <c r="H20" i="54"/>
  <c r="G20" i="54"/>
  <c r="E20" i="54"/>
  <c r="D20" i="54"/>
  <c r="F8" i="47"/>
  <c r="G8" i="47"/>
  <c r="H8" i="47"/>
  <c r="I8" i="47"/>
  <c r="J8" i="47"/>
  <c r="K8" i="47"/>
  <c r="L8" i="47"/>
  <c r="M8" i="47"/>
  <c r="N8" i="47"/>
  <c r="O8" i="47"/>
  <c r="P8" i="47"/>
  <c r="Q8" i="47"/>
  <c r="R8" i="47"/>
  <c r="S8" i="47"/>
  <c r="T8" i="47"/>
  <c r="U8" i="47"/>
  <c r="V8" i="47"/>
  <c r="W8" i="47"/>
  <c r="X8" i="47"/>
  <c r="Y8" i="47"/>
  <c r="Z8" i="47"/>
  <c r="AA8" i="47"/>
  <c r="AB8" i="47"/>
  <c r="AC8" i="47"/>
  <c r="AD8" i="47"/>
  <c r="AE8" i="47"/>
  <c r="AF8" i="47"/>
  <c r="AG8" i="47"/>
  <c r="AH8" i="47"/>
  <c r="AI8" i="47"/>
  <c r="AJ8" i="47"/>
  <c r="AK8" i="47"/>
  <c r="AL8" i="47"/>
  <c r="AM8" i="47"/>
  <c r="AN8" i="47"/>
  <c r="AO8" i="47"/>
  <c r="AP8" i="47"/>
  <c r="AQ8" i="47"/>
  <c r="AR8" i="47"/>
  <c r="AS8" i="47"/>
  <c r="AT8" i="47"/>
  <c r="AU8" i="47"/>
  <c r="AV8" i="47"/>
  <c r="AW8" i="47"/>
  <c r="AX8" i="47"/>
  <c r="AY8" i="47"/>
  <c r="AZ8" i="47"/>
  <c r="BA8" i="47"/>
  <c r="BB8" i="47"/>
  <c r="BC8" i="47"/>
  <c r="BD8" i="47"/>
  <c r="BE8" i="47"/>
  <c r="BF8" i="47"/>
  <c r="BG8" i="47"/>
  <c r="BH8" i="47"/>
  <c r="D55" i="6"/>
  <c r="D56" i="6"/>
  <c r="D50" i="6"/>
  <c r="D47" i="6"/>
  <c r="E45" i="6"/>
  <c r="D44" i="6"/>
  <c r="D42" i="6"/>
  <c r="D41" i="6"/>
  <c r="D38" i="6"/>
  <c r="D36" i="6"/>
  <c r="D35" i="6"/>
  <c r="D32" i="6"/>
  <c r="D30" i="6"/>
  <c r="D33" i="6"/>
  <c r="D29" i="6"/>
  <c r="D26" i="6"/>
  <c r="D24" i="6"/>
  <c r="D23" i="6"/>
  <c r="D27" i="6"/>
  <c r="D20" i="6"/>
  <c r="D18" i="6"/>
  <c r="D17" i="6"/>
  <c r="D13" i="6"/>
  <c r="D11" i="6"/>
  <c r="D10" i="6"/>
  <c r="D9" i="6"/>
  <c r="I16" i="54"/>
  <c r="F16" i="54"/>
  <c r="C16" i="54"/>
  <c r="E11" i="47"/>
  <c r="E10" i="47"/>
  <c r="C22" i="55"/>
  <c r="C16" i="55"/>
  <c r="C15" i="55"/>
  <c r="C14" i="55"/>
  <c r="C13" i="55"/>
  <c r="C12" i="55"/>
  <c r="C11" i="55"/>
  <c r="C10" i="55"/>
  <c r="C9" i="55"/>
  <c r="C3" i="60"/>
  <c r="B2" i="60"/>
  <c r="C3" i="59"/>
  <c r="B2" i="59"/>
  <c r="C3" i="34"/>
  <c r="B2" i="34"/>
  <c r="C3" i="63"/>
  <c r="B2" i="63"/>
  <c r="C3" i="55"/>
  <c r="B2" i="55"/>
  <c r="C3" i="66"/>
  <c r="B2" i="66"/>
  <c r="C3" i="64"/>
  <c r="B2" i="64"/>
  <c r="C3" i="52"/>
  <c r="B2" i="52"/>
  <c r="C3" i="47"/>
  <c r="B2" i="47"/>
  <c r="C3" i="6"/>
  <c r="B2" i="6"/>
  <c r="C3" i="16"/>
  <c r="B2" i="16"/>
  <c r="E36" i="45"/>
  <c r="C3" i="45"/>
  <c r="B2" i="45"/>
  <c r="C3" i="57"/>
  <c r="B2" i="57"/>
  <c r="C15" i="57"/>
  <c r="D20" i="56"/>
  <c r="D23" i="56"/>
  <c r="D11" i="5"/>
  <c r="D13" i="5"/>
  <c r="D15" i="57"/>
  <c r="C3" i="56"/>
  <c r="B2" i="56"/>
  <c r="C3" i="5"/>
  <c r="B2" i="5"/>
  <c r="C3" i="44"/>
  <c r="B2" i="44"/>
  <c r="BH13" i="54"/>
  <c r="BH14" i="54"/>
  <c r="BE13" i="54"/>
  <c r="BE14" i="54"/>
  <c r="BE12" i="54"/>
  <c r="BB13" i="54"/>
  <c r="BB14" i="54"/>
  <c r="BB12" i="54"/>
  <c r="AY13" i="54"/>
  <c r="AY14" i="54"/>
  <c r="AY12" i="54"/>
  <c r="AV13" i="54"/>
  <c r="AV14" i="54"/>
  <c r="AV12" i="54"/>
  <c r="AS13" i="54"/>
  <c r="AS14" i="54"/>
  <c r="AS12" i="54"/>
  <c r="AP13" i="54"/>
  <c r="AP14" i="54"/>
  <c r="AP12" i="54"/>
  <c r="AM13" i="54"/>
  <c r="AM14" i="54"/>
  <c r="AM12" i="54"/>
  <c r="AI13" i="54"/>
  <c r="AI14" i="54"/>
  <c r="AI12" i="54"/>
  <c r="AF13" i="54"/>
  <c r="AF14" i="54"/>
  <c r="AF12" i="54"/>
  <c r="AC13" i="54"/>
  <c r="AC14" i="54"/>
  <c r="AC12" i="54"/>
  <c r="Z13" i="54"/>
  <c r="Z14" i="54"/>
  <c r="Z12" i="54"/>
  <c r="W13" i="54"/>
  <c r="W14" i="54"/>
  <c r="W12" i="54"/>
  <c r="T13" i="54"/>
  <c r="T14" i="54"/>
  <c r="T12" i="54"/>
  <c r="P13" i="54"/>
  <c r="P14" i="54"/>
  <c r="P12" i="54"/>
  <c r="M13" i="54"/>
  <c r="M14" i="54"/>
  <c r="M12" i="54"/>
  <c r="I18" i="54"/>
  <c r="F18" i="54"/>
  <c r="L9" i="34"/>
  <c r="L53" i="34"/>
  <c r="O9" i="34"/>
  <c r="N53" i="34"/>
  <c r="L13" i="34"/>
  <c r="O13" i="34"/>
  <c r="L14" i="34"/>
  <c r="O14" i="34"/>
  <c r="L15" i="34"/>
  <c r="O15" i="34"/>
  <c r="L16" i="34"/>
  <c r="O16" i="34"/>
  <c r="L17" i="34"/>
  <c r="O17" i="34"/>
  <c r="L18" i="34"/>
  <c r="O18" i="34"/>
  <c r="L19" i="34"/>
  <c r="O19" i="34"/>
  <c r="L20" i="34"/>
  <c r="O20" i="34"/>
  <c r="L21" i="34"/>
  <c r="O21" i="34"/>
  <c r="L22" i="34"/>
  <c r="O22" i="34"/>
  <c r="L23" i="34"/>
  <c r="O23" i="34"/>
  <c r="L24" i="34"/>
  <c r="O24" i="34"/>
  <c r="L25" i="34"/>
  <c r="O25" i="34"/>
  <c r="L26" i="34"/>
  <c r="O26" i="34"/>
  <c r="L27" i="34"/>
  <c r="O27" i="34"/>
  <c r="L28" i="34"/>
  <c r="O28" i="34"/>
  <c r="L29" i="34"/>
  <c r="O29" i="34"/>
  <c r="L30" i="34"/>
  <c r="O30" i="34"/>
  <c r="L31" i="34"/>
  <c r="O31" i="34"/>
  <c r="L32" i="34"/>
  <c r="O32" i="34"/>
  <c r="L33" i="34"/>
  <c r="O33" i="34"/>
  <c r="L34" i="34"/>
  <c r="O34" i="34"/>
  <c r="L35" i="34"/>
  <c r="O35" i="34"/>
  <c r="L36" i="34"/>
  <c r="O36" i="34"/>
  <c r="L37" i="34"/>
  <c r="O37" i="34"/>
  <c r="L38" i="34"/>
  <c r="O38" i="34"/>
  <c r="L39" i="34"/>
  <c r="O39" i="34"/>
  <c r="L40" i="34"/>
  <c r="O40" i="34"/>
  <c r="L41" i="34"/>
  <c r="O41" i="34"/>
  <c r="L42" i="34"/>
  <c r="O42" i="34"/>
  <c r="L43" i="34"/>
  <c r="O43" i="34"/>
  <c r="L44" i="34"/>
  <c r="O44" i="34"/>
  <c r="L45" i="34"/>
  <c r="O45" i="34"/>
  <c r="E13" i="47"/>
  <c r="K62" i="34"/>
  <c r="N62" i="34"/>
  <c r="K63" i="34"/>
  <c r="N63" i="34"/>
  <c r="K64" i="34"/>
  <c r="N64" i="34"/>
  <c r="K65" i="34"/>
  <c r="N65" i="34"/>
  <c r="K66" i="34"/>
  <c r="N66" i="34"/>
  <c r="K67" i="34"/>
  <c r="N67" i="34"/>
  <c r="K68" i="34"/>
  <c r="N68" i="34"/>
  <c r="K69" i="34"/>
  <c r="N69" i="34"/>
  <c r="K70" i="34"/>
  <c r="N70" i="34"/>
  <c r="K71" i="34"/>
  <c r="N71" i="34"/>
  <c r="K72" i="34"/>
  <c r="N72" i="34"/>
  <c r="K73" i="34"/>
  <c r="N73" i="34"/>
  <c r="K74" i="34"/>
  <c r="N74" i="34"/>
  <c r="K75" i="34"/>
  <c r="N75" i="34"/>
  <c r="K76" i="34"/>
  <c r="N76" i="34"/>
  <c r="L10" i="34"/>
  <c r="L11" i="34"/>
  <c r="O11" i="34"/>
  <c r="L12" i="34"/>
  <c r="O12" i="34"/>
  <c r="L46" i="34"/>
  <c r="O46" i="34"/>
  <c r="L47" i="34"/>
  <c r="O47" i="34"/>
  <c r="L48" i="34"/>
  <c r="O48" i="34"/>
  <c r="E41" i="59"/>
  <c r="G40" i="59"/>
  <c r="G39" i="59"/>
  <c r="G38" i="59"/>
  <c r="G37" i="59"/>
  <c r="G36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G41" i="59"/>
  <c r="D27" i="57"/>
  <c r="E20" i="56"/>
  <c r="E23" i="56"/>
  <c r="E11" i="5"/>
  <c r="E13" i="5"/>
  <c r="E15" i="57"/>
  <c r="F20" i="56"/>
  <c r="F25" i="5"/>
  <c r="I25" i="5"/>
  <c r="H23" i="56"/>
  <c r="H11" i="5"/>
  <c r="H13" i="5"/>
  <c r="G23" i="56"/>
  <c r="G11" i="5"/>
  <c r="G13" i="5"/>
  <c r="I22" i="56"/>
  <c r="F22" i="56"/>
  <c r="I21" i="56"/>
  <c r="F21" i="56"/>
  <c r="I20" i="56"/>
  <c r="I19" i="56"/>
  <c r="F19" i="56"/>
  <c r="I18" i="56"/>
  <c r="F18" i="56"/>
  <c r="I17" i="56"/>
  <c r="F17" i="56"/>
  <c r="I16" i="56"/>
  <c r="F16" i="56"/>
  <c r="I15" i="56"/>
  <c r="F15" i="56"/>
  <c r="I14" i="56"/>
  <c r="F14" i="56"/>
  <c r="I13" i="56"/>
  <c r="F13" i="56"/>
  <c r="I12" i="56"/>
  <c r="F12" i="56"/>
  <c r="I11" i="56"/>
  <c r="I23" i="56"/>
  <c r="I11" i="5"/>
  <c r="I13" i="5"/>
  <c r="F11" i="56"/>
  <c r="E84" i="6"/>
  <c r="E56" i="6"/>
  <c r="E51" i="6"/>
  <c r="E39" i="6"/>
  <c r="E27" i="6"/>
  <c r="E21" i="6"/>
  <c r="E12" i="6"/>
  <c r="E15" i="6"/>
  <c r="G31" i="47"/>
  <c r="E31" i="47"/>
  <c r="H31" i="47"/>
  <c r="I31" i="47"/>
  <c r="J31" i="47"/>
  <c r="J32" i="47"/>
  <c r="K31" i="47"/>
  <c r="L31" i="47"/>
  <c r="L32" i="47"/>
  <c r="M31" i="47"/>
  <c r="N31" i="47"/>
  <c r="O31" i="47"/>
  <c r="O32" i="47"/>
  <c r="P31" i="47"/>
  <c r="P32" i="47"/>
  <c r="Q31" i="47"/>
  <c r="Q32" i="47"/>
  <c r="R31" i="47"/>
  <c r="S31" i="47"/>
  <c r="S32" i="47"/>
  <c r="T31" i="47"/>
  <c r="U31" i="47"/>
  <c r="V31" i="47"/>
  <c r="V32" i="47"/>
  <c r="E32" i="47"/>
  <c r="W31" i="47"/>
  <c r="W32" i="47"/>
  <c r="X31" i="47"/>
  <c r="Y31" i="47"/>
  <c r="Y32" i="47"/>
  <c r="Z31" i="47"/>
  <c r="Z32" i="47"/>
  <c r="AA31" i="47"/>
  <c r="AB31" i="47"/>
  <c r="AC31" i="47"/>
  <c r="AD31" i="47"/>
  <c r="AE31" i="47"/>
  <c r="AF31" i="47"/>
  <c r="AG31" i="47"/>
  <c r="AH31" i="47"/>
  <c r="AH32" i="47"/>
  <c r="AI31" i="47"/>
  <c r="AJ31" i="47"/>
  <c r="AK31" i="47"/>
  <c r="AL31" i="47"/>
  <c r="AM31" i="47"/>
  <c r="AN31" i="47"/>
  <c r="AO31" i="47"/>
  <c r="AO32" i="47"/>
  <c r="AP31" i="47"/>
  <c r="AQ31" i="47"/>
  <c r="AR31" i="47"/>
  <c r="AS31" i="47"/>
  <c r="AT31" i="47"/>
  <c r="AU31" i="47"/>
  <c r="AV31" i="47"/>
  <c r="AW31" i="47"/>
  <c r="AW32" i="47"/>
  <c r="AX31" i="47"/>
  <c r="AX32" i="47"/>
  <c r="AY31" i="47"/>
  <c r="AZ31" i="47"/>
  <c r="BA31" i="47"/>
  <c r="BB31" i="47"/>
  <c r="BC31" i="47"/>
  <c r="BD31" i="47"/>
  <c r="BE31" i="47"/>
  <c r="BF31" i="47"/>
  <c r="BF32" i="47"/>
  <c r="BG31" i="47"/>
  <c r="BH31" i="47"/>
  <c r="E26" i="47"/>
  <c r="E27" i="47"/>
  <c r="E28" i="47"/>
  <c r="E30" i="47"/>
  <c r="J12" i="54"/>
  <c r="C12" i="54"/>
  <c r="C19" i="54"/>
  <c r="C18" i="54"/>
  <c r="AJ14" i="54"/>
  <c r="Q14" i="54"/>
  <c r="J14" i="54"/>
  <c r="AJ13" i="54"/>
  <c r="Q13" i="54"/>
  <c r="Q20" i="54"/>
  <c r="J13" i="54"/>
  <c r="C13" i="54"/>
  <c r="AJ12" i="54"/>
  <c r="AJ20" i="54"/>
  <c r="Q12" i="54"/>
  <c r="I37" i="5"/>
  <c r="I36" i="5"/>
  <c r="I35" i="5"/>
  <c r="I34" i="5"/>
  <c r="I33" i="5"/>
  <c r="I32" i="5"/>
  <c r="I31" i="5"/>
  <c r="I30" i="5"/>
  <c r="I29" i="5"/>
  <c r="H27" i="5"/>
  <c r="G27" i="5"/>
  <c r="I26" i="5"/>
  <c r="I24" i="5"/>
  <c r="I23" i="5"/>
  <c r="I22" i="5"/>
  <c r="I21" i="5"/>
  <c r="I20" i="5"/>
  <c r="I19" i="5"/>
  <c r="H16" i="5"/>
  <c r="H17" i="5"/>
  <c r="I15" i="5"/>
  <c r="I16" i="5"/>
  <c r="I12" i="5"/>
  <c r="E29" i="5"/>
  <c r="E30" i="5"/>
  <c r="E31" i="5"/>
  <c r="E32" i="5"/>
  <c r="E33" i="5"/>
  <c r="E34" i="5"/>
  <c r="E35" i="5"/>
  <c r="E36" i="5"/>
  <c r="E37" i="5"/>
  <c r="H10" i="16"/>
  <c r="D30" i="5"/>
  <c r="I10" i="16"/>
  <c r="H11" i="16"/>
  <c r="D31" i="5"/>
  <c r="F31" i="5" s="1"/>
  <c r="I11" i="16"/>
  <c r="H12" i="16"/>
  <c r="D32" i="5"/>
  <c r="F32" i="5" s="1"/>
  <c r="I12" i="16"/>
  <c r="H13" i="16"/>
  <c r="D33" i="5"/>
  <c r="F33" i="5" s="1"/>
  <c r="I13" i="16"/>
  <c r="H14" i="16"/>
  <c r="D34" i="5"/>
  <c r="F34" i="5" s="1"/>
  <c r="I14" i="16"/>
  <c r="H15" i="16"/>
  <c r="I15" i="16"/>
  <c r="H16" i="16"/>
  <c r="I16" i="16"/>
  <c r="H18" i="16"/>
  <c r="I18" i="16"/>
  <c r="H19" i="16"/>
  <c r="I19" i="16"/>
  <c r="H20" i="16"/>
  <c r="I20" i="16"/>
  <c r="H21" i="16"/>
  <c r="I21" i="16"/>
  <c r="H22" i="16"/>
  <c r="I22" i="16"/>
  <c r="H23" i="16"/>
  <c r="I23" i="16"/>
  <c r="H24" i="16"/>
  <c r="I24" i="16"/>
  <c r="H25" i="16"/>
  <c r="I25" i="16"/>
  <c r="H26" i="16"/>
  <c r="I26" i="16"/>
  <c r="H27" i="16"/>
  <c r="I27" i="16"/>
  <c r="H28" i="16"/>
  <c r="I28" i="16"/>
  <c r="H29" i="16"/>
  <c r="I29" i="16"/>
  <c r="H30" i="16"/>
  <c r="I30" i="16"/>
  <c r="H31" i="16"/>
  <c r="I31" i="16"/>
  <c r="H32" i="16"/>
  <c r="I32" i="16"/>
  <c r="H33" i="16"/>
  <c r="I33" i="16"/>
  <c r="H34" i="16"/>
  <c r="I34" i="16"/>
  <c r="H35" i="16"/>
  <c r="I35" i="16"/>
  <c r="I9" i="16"/>
  <c r="H9" i="16"/>
  <c r="D29" i="5"/>
  <c r="F29" i="5" s="1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9" i="45"/>
  <c r="D36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9" i="45"/>
  <c r="E12" i="47"/>
  <c r="E14" i="47"/>
  <c r="E25" i="47"/>
  <c r="I78" i="34"/>
  <c r="J53" i="34"/>
  <c r="K77" i="34"/>
  <c r="N77" i="34"/>
  <c r="K61" i="34"/>
  <c r="N61" i="34"/>
  <c r="K60" i="34"/>
  <c r="K78" i="34"/>
  <c r="M78" i="34"/>
  <c r="J78" i="34"/>
  <c r="H78" i="34"/>
  <c r="G78" i="34"/>
  <c r="L49" i="34"/>
  <c r="O49" i="34"/>
  <c r="L50" i="34"/>
  <c r="O50" i="34"/>
  <c r="L51" i="34"/>
  <c r="O51" i="34"/>
  <c r="L52" i="34"/>
  <c r="O52" i="34"/>
  <c r="I53" i="34"/>
  <c r="K53" i="34"/>
  <c r="M53" i="34"/>
  <c r="H53" i="34"/>
  <c r="F26" i="5"/>
  <c r="F24" i="5"/>
  <c r="F23" i="5"/>
  <c r="F22" i="5"/>
  <c r="F27" i="5"/>
  <c r="F21" i="5"/>
  <c r="F20" i="5"/>
  <c r="F19" i="5"/>
  <c r="F12" i="5"/>
  <c r="E27" i="5"/>
  <c r="D27" i="5"/>
  <c r="G16" i="5"/>
  <c r="C14" i="54"/>
  <c r="AQ24" i="47"/>
  <c r="AY24" i="47"/>
  <c r="AU24" i="47"/>
  <c r="AM32" i="47"/>
  <c r="O24" i="47"/>
  <c r="AF24" i="47"/>
  <c r="AN32" i="47"/>
  <c r="BD24" i="47"/>
  <c r="BC32" i="47"/>
  <c r="AY32" i="47"/>
  <c r="AU32" i="47"/>
  <c r="AQ32" i="47"/>
  <c r="AI32" i="47"/>
  <c r="AZ24" i="47"/>
  <c r="AV24" i="47"/>
  <c r="AN24" i="47"/>
  <c r="AP24" i="47"/>
  <c r="AZ32" i="47"/>
  <c r="BF24" i="47"/>
  <c r="BD32" i="47"/>
  <c r="AH24" i="47"/>
  <c r="AD32" i="47"/>
  <c r="AC32" i="47"/>
  <c r="AR32" i="47"/>
  <c r="N24" i="47"/>
  <c r="H24" i="47"/>
  <c r="K32" i="47"/>
  <c r="AA32" i="47"/>
  <c r="BG32" i="47"/>
  <c r="AR24" i="47"/>
  <c r="AF32" i="47"/>
  <c r="AI24" i="47"/>
  <c r="AT24" i="47"/>
  <c r="K24" i="47"/>
  <c r="P24" i="47"/>
  <c r="AV32" i="47"/>
  <c r="BG24" i="47"/>
  <c r="H32" i="47"/>
  <c r="W24" i="47"/>
  <c r="BC24" i="47"/>
  <c r="AM24" i="47"/>
  <c r="AJ24" i="47"/>
  <c r="AJ32" i="47"/>
  <c r="BH24" i="47"/>
  <c r="BH32" i="47"/>
  <c r="AA24" i="47"/>
  <c r="X24" i="47"/>
  <c r="X32" i="47"/>
  <c r="AB32" i="47"/>
  <c r="AE32" i="47"/>
  <c r="AE24" i="47"/>
  <c r="G24" i="47"/>
  <c r="J24" i="47"/>
  <c r="AB24" i="47"/>
  <c r="Q24" i="47"/>
  <c r="AC24" i="47"/>
  <c r="AG24" i="47"/>
  <c r="AK32" i="47"/>
  <c r="AW24" i="47"/>
  <c r="BA24" i="47"/>
  <c r="BE32" i="47"/>
  <c r="AS32" i="47"/>
  <c r="AK24" i="47"/>
  <c r="AG32" i="47"/>
  <c r="AL32" i="47"/>
  <c r="BE24" i="47"/>
  <c r="BA32" i="47"/>
  <c r="BB24" i="47"/>
  <c r="J20" i="54"/>
  <c r="V24" i="47"/>
  <c r="D80" i="6"/>
  <c r="O10" i="34"/>
  <c r="D51" i="6"/>
  <c r="I17" i="16"/>
  <c r="H17" i="16"/>
  <c r="D37" i="5"/>
  <c r="F37" i="5" s="1"/>
  <c r="H36" i="45"/>
  <c r="E15" i="5"/>
  <c r="E16" i="5"/>
  <c r="E17" i="5"/>
  <c r="G36" i="45"/>
  <c r="D15" i="5"/>
  <c r="I38" i="5"/>
  <c r="I27" i="5"/>
  <c r="I39" i="5"/>
  <c r="E69" i="6"/>
  <c r="E85" i="6"/>
  <c r="I36" i="16"/>
  <c r="E38" i="5"/>
  <c r="E39" i="5"/>
  <c r="H36" i="16"/>
  <c r="E40" i="5"/>
  <c r="F23" i="56"/>
  <c r="F11" i="5"/>
  <c r="F13" i="5"/>
  <c r="F17" i="5"/>
  <c r="F15" i="5"/>
  <c r="F16" i="5"/>
  <c r="D16" i="5"/>
  <c r="D17" i="5"/>
  <c r="G17" i="5"/>
  <c r="I17" i="5"/>
  <c r="I40" i="5"/>
  <c r="D12" i="6"/>
  <c r="D15" i="6"/>
  <c r="C20" i="54"/>
  <c r="N32" i="47"/>
  <c r="G32" i="47"/>
  <c r="R32" i="47"/>
  <c r="M32" i="47"/>
  <c r="U24" i="47"/>
  <c r="E24" i="47"/>
  <c r="M24" i="47"/>
  <c r="I24" i="47"/>
  <c r="T32" i="47"/>
  <c r="D75" i="6"/>
  <c r="N60" i="34"/>
  <c r="N78" i="34"/>
  <c r="D83" i="6"/>
  <c r="D21" i="6"/>
  <c r="D39" i="6"/>
  <c r="D67" i="6"/>
  <c r="D45" i="6"/>
  <c r="D69" i="6"/>
  <c r="O53" i="34"/>
  <c r="D85" i="6"/>
  <c r="C9" i="52"/>
  <c r="D84" i="6"/>
  <c r="D38" i="5" l="1"/>
  <c r="D39" i="5" s="1"/>
  <c r="D40" i="5" s="1"/>
  <c r="F30" i="5"/>
  <c r="F38" i="5" s="1"/>
  <c r="F39" i="5" s="1"/>
  <c r="F40" i="5" s="1"/>
  <c r="C8" i="52" s="1"/>
  <c r="C10" i="5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 Mamiel, Helen</author>
  </authors>
  <commentList>
    <comment ref="D1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De Mamiel, Helen:</t>
        </r>
        <r>
          <rPr>
            <sz val="9"/>
            <color indexed="81"/>
            <rFont val="Tahoma"/>
            <family val="2"/>
          </rPr>
          <t xml:space="preserve">
This item only to be used for periods from the implementation of the revised accounting standard on leases AASB16</t>
        </r>
      </text>
    </comment>
    <comment ref="D22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De Mamiel, Helen:</t>
        </r>
        <r>
          <rPr>
            <sz val="9"/>
            <color indexed="81"/>
            <rFont val="Tahoma"/>
            <family val="2"/>
          </rPr>
          <t xml:space="preserve">
This item only to be used for periods from the implementation of the revised accounting standard on leases AASB16</t>
        </r>
      </text>
    </comment>
    <comment ref="D29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De Mamiel, Helen:</t>
        </r>
        <r>
          <rPr>
            <sz val="9"/>
            <color indexed="81"/>
            <rFont val="Tahoma"/>
            <family val="2"/>
          </rPr>
          <t xml:space="preserve">
This item only to be used for periods from the implementation of the revised accounting standard on leases AASB16</t>
        </r>
      </text>
    </comment>
  </commentList>
</comments>
</file>

<file path=xl/sharedStrings.xml><?xml version="1.0" encoding="utf-8"?>
<sst xmlns="http://schemas.openxmlformats.org/spreadsheetml/2006/main" count="910" uniqueCount="437">
  <si>
    <t>Category</t>
  </si>
  <si>
    <t>Impairment Losses (nature of the impairment loss)</t>
  </si>
  <si>
    <t>Buildings</t>
  </si>
  <si>
    <t>Colour coding of input sheets:</t>
  </si>
  <si>
    <t>Dark blue = AER insructions/headings</t>
  </si>
  <si>
    <t>Yellow = Input cells</t>
  </si>
  <si>
    <t>Grey - Not applicable/No inputs required</t>
  </si>
  <si>
    <t>Leave coloured cells blank if no information exists - PLEASE DO NOT ENTER TEXT unless specifically requested to do so.</t>
  </si>
  <si>
    <t>All dollar amounts are to be unrounded, and in nominal terms.</t>
  </si>
  <si>
    <t>Business address</t>
  </si>
  <si>
    <t>Address</t>
  </si>
  <si>
    <t>Suburb</t>
  </si>
  <si>
    <t>State</t>
  </si>
  <si>
    <t>Postcode</t>
  </si>
  <si>
    <t>Postal address</t>
  </si>
  <si>
    <t>Contact name/s</t>
  </si>
  <si>
    <t>Contact phone/s</t>
  </si>
  <si>
    <t>Contact email address/s</t>
  </si>
  <si>
    <t xml:space="preserve"> </t>
  </si>
  <si>
    <t>Table of contents</t>
  </si>
  <si>
    <t>Description</t>
  </si>
  <si>
    <t>Profit from sale of fixed assets</t>
  </si>
  <si>
    <t xml:space="preserve">Other revenue </t>
  </si>
  <si>
    <t>Total revenue</t>
  </si>
  <si>
    <t xml:space="preserve">Depreciation </t>
  </si>
  <si>
    <t>TOTAL ASSETS</t>
  </si>
  <si>
    <t>Total</t>
  </si>
  <si>
    <t>Total fixed assets</t>
  </si>
  <si>
    <t>Gas Pipeline Operator</t>
  </si>
  <si>
    <t xml:space="preserve">This template is to be uploaded by a Gas Pipeline Operator to its website to fulfil its annual reporting obligations. </t>
  </si>
  <si>
    <t xml:space="preserve">Australian business number: </t>
  </si>
  <si>
    <t>Pipeline location</t>
  </si>
  <si>
    <t>Number of customers</t>
  </si>
  <si>
    <t>Service type</t>
  </si>
  <si>
    <t>Service description</t>
  </si>
  <si>
    <t>Transportation services</t>
  </si>
  <si>
    <t xml:space="preserve"> Firm transportation service</t>
  </si>
  <si>
    <t xml:space="preserve"> Interruptible or as available transportation service</t>
  </si>
  <si>
    <t xml:space="preserve"> Backhaul services</t>
  </si>
  <si>
    <t xml:space="preserve"> Firm compression service</t>
  </si>
  <si>
    <t xml:space="preserve"> Interruptible compression service</t>
  </si>
  <si>
    <t>Storage services</t>
  </si>
  <si>
    <t xml:space="preserve"> Park services</t>
  </si>
  <si>
    <t xml:space="preserve"> Park and loan services</t>
  </si>
  <si>
    <t>Trading services</t>
  </si>
  <si>
    <t xml:space="preserve"> Capacity trading service</t>
  </si>
  <si>
    <t xml:space="preserve"> In pipe trading service</t>
  </si>
  <si>
    <t>Other (please specify)</t>
  </si>
  <si>
    <t>Provided to related parties</t>
  </si>
  <si>
    <t>Direct revenue</t>
  </si>
  <si>
    <t>Distribution/transmission revenue</t>
  </si>
  <si>
    <t>Customer contribution revenue</t>
  </si>
  <si>
    <t>Total direct revenue</t>
  </si>
  <si>
    <t>Other direct revenue</t>
  </si>
  <si>
    <t>Total indirect revenue allocated</t>
  </si>
  <si>
    <t>Insurance</t>
  </si>
  <si>
    <t>Licence and regulatory costs</t>
  </si>
  <si>
    <t>Directly attributable finance charges</t>
  </si>
  <si>
    <t>Indirect revenue allocated</t>
  </si>
  <si>
    <t>Employee costs</t>
  </si>
  <si>
    <t>Indirect operating Expenses</t>
  </si>
  <si>
    <t xml:space="preserve">Shared asset depreciation </t>
  </si>
  <si>
    <t>Loss from sale of shared fixed assets</t>
  </si>
  <si>
    <t>Amounts excluding related party transactions</t>
  </si>
  <si>
    <t>Related party transactions</t>
  </si>
  <si>
    <t>Direct costs</t>
  </si>
  <si>
    <t>Total direct costs</t>
  </si>
  <si>
    <t>Total costs</t>
  </si>
  <si>
    <t>Other direct costs</t>
  </si>
  <si>
    <t>Information technology and communication costs</t>
  </si>
  <si>
    <t>Rental and leasing costs</t>
  </si>
  <si>
    <t>Leasing and rental costs</t>
  </si>
  <si>
    <t>Pipeline assets</t>
  </si>
  <si>
    <t>Initial construction cost</t>
  </si>
  <si>
    <t>Asset disposal (at cost)</t>
  </si>
  <si>
    <t>Closing pipeline carrying value</t>
  </si>
  <si>
    <t>Initial purchase costs</t>
  </si>
  <si>
    <t>Improvements capitalised</t>
  </si>
  <si>
    <t>Depreciation/amortisation</t>
  </si>
  <si>
    <t>Other assets</t>
  </si>
  <si>
    <t>% allocated to pipeline</t>
  </si>
  <si>
    <t>Income statement account applied to</t>
  </si>
  <si>
    <t>Acquisition date</t>
  </si>
  <si>
    <t>Useful life</t>
  </si>
  <si>
    <t>Construction cost</t>
  </si>
  <si>
    <t>Additions</t>
  </si>
  <si>
    <t>Cost base</t>
  </si>
  <si>
    <t>Written down value</t>
  </si>
  <si>
    <t>Years</t>
  </si>
  <si>
    <t>Total pipeline assets</t>
  </si>
  <si>
    <t>Disposal (at cost)</t>
  </si>
  <si>
    <t>Backhaul services</t>
  </si>
  <si>
    <t>Capacity trading service</t>
  </si>
  <si>
    <t>In pipe trading service</t>
  </si>
  <si>
    <t>Year</t>
  </si>
  <si>
    <t>Asset description</t>
  </si>
  <si>
    <t>Compressors</t>
  </si>
  <si>
    <t>Closing compressors carrying value</t>
  </si>
  <si>
    <t>Depreciation of compressors</t>
  </si>
  <si>
    <t>Odourant plants</t>
  </si>
  <si>
    <t>Depreciation of odourant plants</t>
  </si>
  <si>
    <t>Closing odourant plants carrying value</t>
  </si>
  <si>
    <t>Depreciation of buildings</t>
  </si>
  <si>
    <t>Closing buildings carrying value</t>
  </si>
  <si>
    <t>Total allocated to pipeline excluding related parties</t>
  </si>
  <si>
    <t>Total related party amounts allocated to pipeline</t>
  </si>
  <si>
    <t>Total exempt services</t>
  </si>
  <si>
    <t>Capacity based</t>
  </si>
  <si>
    <t>Volumetric based</t>
  </si>
  <si>
    <t>Financial performance measures</t>
  </si>
  <si>
    <t>Earnings before interest and tax</t>
  </si>
  <si>
    <t>Total assets</t>
  </si>
  <si>
    <t>Return on assets</t>
  </si>
  <si>
    <t>Pipeline</t>
  </si>
  <si>
    <t>Earnings before Interest and tax (EBIT)</t>
  </si>
  <si>
    <t>Pipeline information</t>
  </si>
  <si>
    <t>Other Services</t>
  </si>
  <si>
    <t>Postage Stamp Transportation Services</t>
  </si>
  <si>
    <t>Zonal Based Transportation Services</t>
  </si>
  <si>
    <t>Distance Based Transportation Services (to major delivery points)</t>
  </si>
  <si>
    <t>Zone 1</t>
  </si>
  <si>
    <t>Zone 2</t>
  </si>
  <si>
    <t>Zone 3</t>
  </si>
  <si>
    <t>Major Delivery Point 1</t>
  </si>
  <si>
    <t>Major Delivery Point 2</t>
  </si>
  <si>
    <t>Major Delivery Point 3</t>
  </si>
  <si>
    <t>Other Delivery Points</t>
  </si>
  <si>
    <t>Capacity based charges</t>
  </si>
  <si>
    <t>Volumetric based charges</t>
  </si>
  <si>
    <t>Total Postage Stamp Revenue</t>
  </si>
  <si>
    <t>Total Zonal Revenue</t>
  </si>
  <si>
    <t>Total Distance Based Revenue</t>
  </si>
  <si>
    <t>Revenue $</t>
  </si>
  <si>
    <t>Total MDQ</t>
  </si>
  <si>
    <t>WAP ($/MDQ)</t>
  </si>
  <si>
    <t>WAP (GJ)</t>
  </si>
  <si>
    <t>Revenue</t>
  </si>
  <si>
    <t>Operating expenses</t>
  </si>
  <si>
    <t>Net tax liabilities</t>
  </si>
  <si>
    <t>Shared supporting assets</t>
  </si>
  <si>
    <t>Shared property, plant and equipment at cost</t>
  </si>
  <si>
    <t>Shared property, plant and equipment depreciation</t>
  </si>
  <si>
    <t>Closing shared property, plant and equipment</t>
  </si>
  <si>
    <t xml:space="preserve">Inventories </t>
  </si>
  <si>
    <t>Deferred tax assets</t>
  </si>
  <si>
    <t>Total shared supporting assets allocated</t>
  </si>
  <si>
    <t>Maintenance capitalised</t>
  </si>
  <si>
    <t>Description (list each individual  balance sheet item)</t>
  </si>
  <si>
    <t xml:space="preserve">Useful life </t>
  </si>
  <si>
    <t>years</t>
  </si>
  <si>
    <t>Reason for choosing this useful life</t>
  </si>
  <si>
    <t>Total service revenue</t>
  </si>
  <si>
    <t>Acqusition date</t>
  </si>
  <si>
    <t>Provided to non related parties</t>
  </si>
  <si>
    <t>Repairs and maintenance</t>
  </si>
  <si>
    <t>Wages</t>
  </si>
  <si>
    <t>Borrowing costs</t>
  </si>
  <si>
    <t xml:space="preserve">Total </t>
  </si>
  <si>
    <t>Source</t>
  </si>
  <si>
    <t>Total allocated to pipeline</t>
  </si>
  <si>
    <t>Construction date</t>
  </si>
  <si>
    <t>Services exemption granted from AER for Weighted Average Price disclosure</t>
  </si>
  <si>
    <t>Service category</t>
  </si>
  <si>
    <t>Revenue by service</t>
  </si>
  <si>
    <t>Asset useful life</t>
  </si>
  <si>
    <t>Total capitalised pipeline construction costs</t>
  </si>
  <si>
    <t>Pipelines</t>
  </si>
  <si>
    <t>City Gates, supply regulators and valve stations</t>
  </si>
  <si>
    <t>Depreciation of city gates, supply regulators and valve stations</t>
  </si>
  <si>
    <t>Closing city gates, supply regulators and valve stations carrying value</t>
  </si>
  <si>
    <t>Metering</t>
  </si>
  <si>
    <t>Depreciation of metering</t>
  </si>
  <si>
    <t>Closing Metering</t>
  </si>
  <si>
    <t>SCADA (Communications)</t>
  </si>
  <si>
    <t>Depreciation of SCADA</t>
  </si>
  <si>
    <t>Closing SCADA carrying value</t>
  </si>
  <si>
    <t>Land and easements</t>
  </si>
  <si>
    <t>Closing land and easements carrying value</t>
  </si>
  <si>
    <t>Other depreciable assets</t>
  </si>
  <si>
    <t>Other non-depreciable pipeline assets</t>
  </si>
  <si>
    <t>Construction or acquisition cost</t>
  </si>
  <si>
    <t>Less depreciation</t>
  </si>
  <si>
    <t>Data validation lists</t>
  </si>
  <si>
    <t xml:space="preserve">Pipelines </t>
  </si>
  <si>
    <t xml:space="preserve">Compressors </t>
  </si>
  <si>
    <t xml:space="preserve">City Gates, supply regulators and valve stations </t>
  </si>
  <si>
    <t xml:space="preserve">Metering </t>
  </si>
  <si>
    <t xml:space="preserve">Odourant plants </t>
  </si>
  <si>
    <t xml:space="preserve">SCADA (Communications) </t>
  </si>
  <si>
    <t xml:space="preserve">Buildings </t>
  </si>
  <si>
    <t>Capitalised maintenance</t>
  </si>
  <si>
    <t>Estimated residual value</t>
  </si>
  <si>
    <t xml:space="preserve"> Firm forward haul transportation services</t>
  </si>
  <si>
    <t>Interruptible or as available transportation services</t>
  </si>
  <si>
    <t>Shared costs</t>
  </si>
  <si>
    <t>Asset impairment</t>
  </si>
  <si>
    <t>Impairment date</t>
  </si>
  <si>
    <t>Basis for impairment</t>
  </si>
  <si>
    <t>Reporting template</t>
  </si>
  <si>
    <t>Reporting period start date:</t>
  </si>
  <si>
    <t>Reporting period end date:</t>
  </si>
  <si>
    <t>Shared assets</t>
  </si>
  <si>
    <t>Construction cost or acqusition cost (where allowed) apportioned</t>
  </si>
  <si>
    <t>Recovered capital method (rule 569(4))</t>
  </si>
  <si>
    <t>Return on capital</t>
  </si>
  <si>
    <t>Total Return of Capital</t>
  </si>
  <si>
    <t>Negative residual value</t>
  </si>
  <si>
    <t>Reversal date</t>
  </si>
  <si>
    <t>Basis for Reversal</t>
  </si>
  <si>
    <t>Description (list each individual shared asset category greater than 5%)</t>
  </si>
  <si>
    <t>Category of shared assets</t>
  </si>
  <si>
    <t>Total amount</t>
  </si>
  <si>
    <t>Description of works</t>
  </si>
  <si>
    <t>Date recognised</t>
  </si>
  <si>
    <t>Firm forward haul transportation services</t>
  </si>
  <si>
    <t>Park and park and loan services</t>
  </si>
  <si>
    <t>$'000</t>
  </si>
  <si>
    <t>Total TJ</t>
  </si>
  <si>
    <t>Other shared costs</t>
  </si>
  <si>
    <t>Total shared costs allocated</t>
  </si>
  <si>
    <t>Pipeline length (km)</t>
  </si>
  <si>
    <t xml:space="preserve">Year ending </t>
  </si>
  <si>
    <t xml:space="preserve">   other service (insert description)</t>
  </si>
  <si>
    <t>$ nominal</t>
  </si>
  <si>
    <t>Table 1.1: Pipeline details</t>
  </si>
  <si>
    <t>Table 1.2: Pipeline services provided</t>
  </si>
  <si>
    <t>Table 2.1.1:  Revenue by service</t>
  </si>
  <si>
    <t>Table 2.2.1: Customer contributions received</t>
  </si>
  <si>
    <t>Table 2.2.2: Government contributions received</t>
  </si>
  <si>
    <t xml:space="preserve">Description </t>
  </si>
  <si>
    <t>(list each individual revenue item)</t>
  </si>
  <si>
    <t>Indirect revenue</t>
  </si>
  <si>
    <t>Table 2.3.1: Indirect revenue allocation</t>
  </si>
  <si>
    <t>Table 2.4.1: Shared cost allocation</t>
  </si>
  <si>
    <t xml:space="preserve"> (list each individual cost)</t>
  </si>
  <si>
    <t>Statement of pipeline revenues and expenses</t>
  </si>
  <si>
    <t>Revenue - contributions</t>
  </si>
  <si>
    <t>Statement of pipeline assets</t>
  </si>
  <si>
    <t>Table 3.1: Pipeline assets</t>
  </si>
  <si>
    <t>Table 4.1: Recovered capital method - pipeline assets</t>
  </si>
  <si>
    <t>Capital expenditure</t>
  </si>
  <si>
    <t>Weighted average prices</t>
  </si>
  <si>
    <t>Table 5.1.1: AER exemptions</t>
  </si>
  <si>
    <t xml:space="preserve"> Interruptible or as available transportation services</t>
  </si>
  <si>
    <t>Table 5.1:  Weighted average prices</t>
  </si>
  <si>
    <t>$</t>
  </si>
  <si>
    <t>Return of capital</t>
  </si>
  <si>
    <t>Recovered capital method total asset value</t>
  </si>
  <si>
    <t>Drag and drop columns if required</t>
  </si>
  <si>
    <t>Impairment amount $ nominal</t>
  </si>
  <si>
    <t>Prior Impairment amount 
$ nominal</t>
  </si>
  <si>
    <t>Reversal amount
$nominal</t>
  </si>
  <si>
    <t>Expenditure ($ nominal)</t>
  </si>
  <si>
    <t>Table 3.1.1: Asset useful life</t>
  </si>
  <si>
    <t>Table 3.2.2: Asset impairment reversals</t>
  </si>
  <si>
    <t>Table 3.2.1: Assets impaired</t>
  </si>
  <si>
    <t>Table 3.4.1: Shared supporting asset allocation</t>
  </si>
  <si>
    <t>Service provider:</t>
  </si>
  <si>
    <t>Pipeline name:</t>
  </si>
  <si>
    <t>Indirect revenue excluding related parties</t>
  </si>
  <si>
    <t>Shared costs excluding related parties</t>
  </si>
  <si>
    <t>Indirect  revenue from related parties</t>
  </si>
  <si>
    <t>Shared costs paid to related parties</t>
  </si>
  <si>
    <t>Additions and improvements capitalised</t>
  </si>
  <si>
    <t>Table 4.2: Pipeline details</t>
  </si>
  <si>
    <t>Basis of Preparation reference</t>
  </si>
  <si>
    <t>Table 1.1.1: Return on assets</t>
  </si>
  <si>
    <t>Table 2.1:  Statement of pipeline revenues and expenses</t>
  </si>
  <si>
    <t>Table 4.1.1: Capital expenditure greater than 5% of construction cost</t>
  </si>
  <si>
    <t>Firm stand alone compression services</t>
  </si>
  <si>
    <t>Firm park/park and loan services</t>
  </si>
  <si>
    <t>Stand alone compression services</t>
  </si>
  <si>
    <t>Additional (optional) notes and information</t>
  </si>
  <si>
    <t>Reporting period</t>
  </si>
  <si>
    <t>Previous reporting period</t>
  </si>
  <si>
    <t xml:space="preserve">please identify other shared costs </t>
  </si>
  <si>
    <t>Other depreciable pipeline assets</t>
  </si>
  <si>
    <t>Closing other depreciable pipeline assets carrying value</t>
  </si>
  <si>
    <t>Firm stand-alone compression service</t>
  </si>
  <si>
    <t>Interruptible or as available stand-alone compression service</t>
  </si>
  <si>
    <t>Stand-alone compression services</t>
  </si>
  <si>
    <t>Date</t>
  </si>
  <si>
    <t>AER amendment#</t>
  </si>
  <si>
    <t>Worksheet</t>
  </si>
  <si>
    <t>Table</t>
  </si>
  <si>
    <t>Amendment record</t>
  </si>
  <si>
    <t>AER advised of errors in the published file - the amendment record allows for errors to be corrected in a transparent manner</t>
  </si>
  <si>
    <t>Change</t>
  </si>
  <si>
    <t>Reason</t>
  </si>
  <si>
    <t>3 Statement of pipeline assets</t>
  </si>
  <si>
    <t>3.3 Depreciation</t>
  </si>
  <si>
    <t>3.3.1</t>
  </si>
  <si>
    <t>List amended</t>
  </si>
  <si>
    <t>The term 'other depreciable assets' has been replaced with ' other depreciable pipeline assets' to match the terms used on worksheet 3.</t>
  </si>
  <si>
    <t>2. Revenue and expenses</t>
  </si>
  <si>
    <t>F13</t>
  </si>
  <si>
    <t>Formula corrected</t>
  </si>
  <si>
    <t>Formula amended to sum both elements of 'Direct revenue' to get 'Total direct revenue'.</t>
  </si>
  <si>
    <t>M7 and N7</t>
  </si>
  <si>
    <t>Heading amended</t>
  </si>
  <si>
    <t>The heading has been amended to make it clear that accumulated depreciation is to be reported for both the current reporting period and the prior period.</t>
  </si>
  <si>
    <t>Prior years' accumulated depreciation</t>
  </si>
  <si>
    <t>Current year accumulated depreciation</t>
  </si>
  <si>
    <t>Additions, capitalised maintenance and disposals must be reported on a cumulative basis</t>
  </si>
  <si>
    <t>I5:K5</t>
  </si>
  <si>
    <t>Guidance note added</t>
  </si>
  <si>
    <t>Column O</t>
  </si>
  <si>
    <t>Formula to aggregate relevant rows (Metering) to determine Closing value for metering assets</t>
  </si>
  <si>
    <t>Formula updated to avoid double counting of prior years' data.</t>
  </si>
  <si>
    <t>New worksheet inserted</t>
  </si>
  <si>
    <t>Formula inserted</t>
  </si>
  <si>
    <t>Formula updated</t>
  </si>
  <si>
    <t>Cell</t>
  </si>
  <si>
    <t>D33:E33</t>
  </si>
  <si>
    <t xml:space="preserve">D9:D52 </t>
  </si>
  <si>
    <t>A guidance note has been added to the worksheet, clarifying that additions, capitalised maintenance and disposals must all be reported on a cumulative basis in this worksheet. Closing asset values are derived in each year with reference to the initial construction cost. Therefore all amendments to this value must be reported on a cumulative basis, to ensure the closing value is adjusted for all additions, disposals or capitalised maintenance.</t>
  </si>
  <si>
    <t>Leased Assets</t>
  </si>
  <si>
    <t>Amortisation of leased assets</t>
  </si>
  <si>
    <t>Closing leased asset carrying value</t>
  </si>
  <si>
    <t>Shared leased asset amortisation</t>
  </si>
  <si>
    <t>rows inserted</t>
  </si>
  <si>
    <t>Rows 63-67 and 74-78</t>
  </si>
  <si>
    <t>New items inserted to record Leased Assets as per AASB16.</t>
  </si>
  <si>
    <t>D68:E68 and D82:E82</t>
  </si>
  <si>
    <t>3.1 Pipeline asset useful life</t>
  </si>
  <si>
    <t>tab renamed 3.3 Depreciation amortisation</t>
  </si>
  <si>
    <t xml:space="preserve">D14, D19, D25, D31, D37, D43, D49, D59 </t>
  </si>
  <si>
    <t>Formulae ammended to include prior year accumulated depreciation plus current year depreciation.  It was only picking up current year depreciation.</t>
  </si>
  <si>
    <t>Formulae corrected</t>
  </si>
  <si>
    <t>Depreciation and amortisation</t>
  </si>
  <si>
    <t>Cover</t>
  </si>
  <si>
    <t>To be visible.</t>
  </si>
  <si>
    <t>Formatting - font changed from white to black colour</t>
  </si>
  <si>
    <t>1.1 Financial performance</t>
  </si>
  <si>
    <t>1.1.1</t>
  </si>
  <si>
    <t>C10</t>
  </si>
  <si>
    <t>Formatting - changed from Accounting Comma to Percentage Percent</t>
  </si>
  <si>
    <t>To disclose percentage with appropriate signage</t>
  </si>
  <si>
    <t>D31:F32</t>
  </si>
  <si>
    <t>3.1.1</t>
  </si>
  <si>
    <t>B21:F25 and B32:F37</t>
  </si>
  <si>
    <t>Allow for lease asset information</t>
  </si>
  <si>
    <t>Table 3.3.2: Shared assets at cost</t>
  </si>
  <si>
    <t>Table 3.3.1: Pipeline assets at cost</t>
  </si>
  <si>
    <t>L58:L78</t>
  </si>
  <si>
    <t>Insert column</t>
  </si>
  <si>
    <t>3.3.2</t>
  </si>
  <si>
    <t>To explicitly allow for prior period depreciation</t>
  </si>
  <si>
    <t>Row 59</t>
  </si>
  <si>
    <t>to record additions and improvements capitalised</t>
  </si>
  <si>
    <t>D58</t>
  </si>
  <si>
    <t>Formulae updated to include leased assets</t>
  </si>
  <si>
    <t>to only pick up initial acquisition costs</t>
  </si>
  <si>
    <t>Shared leased assets</t>
  </si>
  <si>
    <t>Acquisition costs / additions</t>
  </si>
  <si>
    <t>Shared leased asset acquisition costs / additions</t>
  </si>
  <si>
    <t>Early termination / disposal</t>
  </si>
  <si>
    <t>Disposals or Early termination</t>
  </si>
  <si>
    <t>D60:D67</t>
  </si>
  <si>
    <t>D9:D52</t>
  </si>
  <si>
    <t>List updated</t>
  </si>
  <si>
    <t>added Leased assets to drop list</t>
  </si>
  <si>
    <t>added Shared leased assets to drop list</t>
  </si>
  <si>
    <t>Leased Asset</t>
  </si>
  <si>
    <t>4 Recovered Capital</t>
  </si>
  <si>
    <t>Rows 15, 22, 29</t>
  </si>
  <si>
    <t>New items inserted to record Leased Assets</t>
  </si>
  <si>
    <t>to include Leased Assets in total</t>
  </si>
  <si>
    <t>E15, E22 and E29</t>
  </si>
  <si>
    <t>Formula added</t>
  </si>
  <si>
    <t>to sum columns F to BH for respective items</t>
  </si>
  <si>
    <t>Leased Asset Interest/Financing Charge</t>
  </si>
  <si>
    <t>F16:BH16 and F23:BH23</t>
  </si>
  <si>
    <t>3.3 Depreciation amortisation</t>
  </si>
  <si>
    <t>3.3.1 and 3.3.2</t>
  </si>
  <si>
    <t>Headings updated for clarity</t>
  </si>
  <si>
    <t>B5, B56, K7, G58, J58 and M58</t>
  </si>
  <si>
    <t>SEA Gas Partnership</t>
  </si>
  <si>
    <t>L4 70 Hindmarsh Square</t>
  </si>
  <si>
    <t>Adelaide</t>
  </si>
  <si>
    <t>SA</t>
  </si>
  <si>
    <t>L4, 70 Hindmarsh Square</t>
  </si>
  <si>
    <t>Jeff Cooke</t>
  </si>
  <si>
    <t>08 8236 6800</t>
  </si>
  <si>
    <t>Jeff.cooke@seagas.com.au</t>
  </si>
  <si>
    <t>Transmission</t>
  </si>
  <si>
    <t>Yes</t>
  </si>
  <si>
    <t>No</t>
  </si>
  <si>
    <t>Other - Delivery Point Charge</t>
  </si>
  <si>
    <t>Other - Administration and Maintenance Charge</t>
  </si>
  <si>
    <t>Other - Establishment Charges</t>
  </si>
  <si>
    <t>Other - Overun Charge</t>
  </si>
  <si>
    <t>Other - Nomination Variation Charge</t>
  </si>
  <si>
    <t>Other - Enhanced MHQ Service Charge</t>
  </si>
  <si>
    <t>Other - Capacity Charge</t>
  </si>
  <si>
    <t>1b Revenue</t>
  </si>
  <si>
    <t>Mortlake O&amp;M Services</t>
  </si>
  <si>
    <t>1b. Expenses</t>
  </si>
  <si>
    <t>Shared employee costs</t>
  </si>
  <si>
    <t>Property &amp; Office Costs</t>
  </si>
  <si>
    <t>Depreciation Expense</t>
  </si>
  <si>
    <t>2004</t>
  </si>
  <si>
    <t>Estimated economic useful life / Per AER Guidelines</t>
  </si>
  <si>
    <t>Per AER Guidelines</t>
  </si>
  <si>
    <t>Capitalised Spares</t>
  </si>
  <si>
    <t>Operations Equipment</t>
  </si>
  <si>
    <t>Capitalised Borrowing costs</t>
  </si>
  <si>
    <t>WIP</t>
  </si>
  <si>
    <t>Estimated economic useful life</t>
  </si>
  <si>
    <t>Amortised over the life of the financed asset</t>
  </si>
  <si>
    <t>n/a</t>
  </si>
  <si>
    <t>Not applicable</t>
  </si>
  <si>
    <t xml:space="preserve">Office Furniture </t>
  </si>
  <si>
    <t>For all shared supporting assets used the ave eff life of 10 yrs</t>
  </si>
  <si>
    <t xml:space="preserve">Office Equipment </t>
  </si>
  <si>
    <t xml:space="preserve">Computer - Hardware </t>
  </si>
  <si>
    <t xml:space="preserve">Computer - Software </t>
  </si>
  <si>
    <t xml:space="preserve">Fixtures &amp; Fittings </t>
  </si>
  <si>
    <t xml:space="preserve">Motor Vehicles </t>
  </si>
  <si>
    <t>Term of the Lease</t>
  </si>
  <si>
    <t>1b. Revenue</t>
  </si>
  <si>
    <t>1. Pipeline FS</t>
  </si>
  <si>
    <t>1a</t>
  </si>
  <si>
    <t>SCADA</t>
  </si>
  <si>
    <t>Land and Easements</t>
  </si>
  <si>
    <t>2005</t>
  </si>
  <si>
    <t>Other Shared Assets</t>
  </si>
  <si>
    <t>Leased Share Assets</t>
  </si>
  <si>
    <t>Property plant and equipment</t>
  </si>
  <si>
    <t>10</t>
  </si>
  <si>
    <t>2004-2020</t>
  </si>
  <si>
    <t>Minerva gas plant to South West Pipeline in Iona</t>
  </si>
  <si>
    <t>2001-2020</t>
  </si>
  <si>
    <t>2004-2005</t>
  </si>
  <si>
    <t>2008-2020</t>
  </si>
  <si>
    <t>2004-2018</t>
  </si>
  <si>
    <t>Pt. Campbell to Iona (PCI)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</si>
</sst>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_);_(@_)"/>
    <numFmt numFmtId="166" formatCode="0.0"/>
    <numFmt numFmtId="167" formatCode="0.0000"/>
    <numFmt numFmtId="168" formatCode="#,##0.0"/>
    <numFmt numFmtId="169" formatCode="yyyy"/>
    <numFmt numFmtId="170" formatCode="0.0%"/>
    <numFmt numFmtId="171" formatCode="_-* #,##0_-;\-* #,##0_-;_-* &quot;-&quot;??_-;_-@_-"/>
  </numFmts>
  <fonts count="63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51"/>
      <name val="Arial"/>
      <family val="2"/>
    </font>
    <font>
      <sz val="10"/>
      <color indexed="5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51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sz val="18"/>
      <color indexed="62"/>
      <name val="Arial"/>
      <family val="2"/>
    </font>
    <font>
      <u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2"/>
      <color indexed="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Malgun Gothic"/>
      <family val="2"/>
    </font>
    <font>
      <sz val="10"/>
      <name val="Cambri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Arial"/>
      <family val="2"/>
    </font>
    <font>
      <sz val="10"/>
      <name val="Cambria"/>
      <family val="2"/>
      <scheme val="major"/>
    </font>
    <font>
      <sz val="28"/>
      <color rgb="FFFF0000"/>
      <name val="Arial"/>
      <family val="2"/>
    </font>
    <font>
      <sz val="8"/>
      <color rgb="FF000000"/>
      <name val="Malgun Gothic"/>
      <family val="2"/>
    </font>
    <font>
      <sz val="18"/>
      <color theme="0"/>
      <name val="Arial"/>
      <family val="2"/>
    </font>
    <font>
      <b/>
      <sz val="18"/>
      <color theme="0"/>
      <name val="Arial Black"/>
      <family val="2"/>
    </font>
    <font>
      <b/>
      <sz val="18"/>
      <color theme="0"/>
      <name val="Arial"/>
      <family val="2"/>
    </font>
    <font>
      <u/>
      <sz val="18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0"/>
      <name val="Malgun Gothic"/>
      <family val="2"/>
    </font>
  </fonts>
  <fills count="47">
    <fill>
      <patternFill patternType="none"/>
    </fill>
    <fill>
      <patternFill patternType="gray125"/>
    </fill>
    <fill>
      <patternFill patternType="solid">
        <fgColor indexed="38"/>
      </patternFill>
    </fill>
    <fill>
      <patternFill patternType="solid">
        <fgColor indexed="38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164" fontId="7" fillId="13" borderId="0" applyNumberFormat="0" applyFont="0" applyBorder="0" applyAlignment="0">
      <alignment horizontal="right"/>
    </xf>
    <xf numFmtId="41" fontId="7" fillId="13" borderId="0" applyNumberFormat="0" applyFont="0" applyBorder="0" applyAlignment="0">
      <alignment horizontal="right"/>
    </xf>
    <xf numFmtId="41" fontId="44" fillId="13" borderId="0" applyNumberFormat="0" applyFont="0" applyBorder="0" applyAlignment="0">
      <alignment horizontal="right"/>
    </xf>
    <xf numFmtId="41" fontId="44" fillId="13" borderId="0" applyNumberFormat="0" applyFont="0" applyBorder="0" applyAlignment="0">
      <alignment horizontal="right"/>
    </xf>
    <xf numFmtId="0" fontId="22" fillId="8" borderId="1" applyNumberFormat="0" applyAlignment="0" applyProtection="0"/>
    <xf numFmtId="0" fontId="22" fillId="9" borderId="1" applyNumberFormat="0" applyAlignment="0" applyProtection="0"/>
    <xf numFmtId="0" fontId="23" fillId="26" borderId="2" applyNumberFormat="0" applyAlignment="0" applyProtection="0"/>
    <xf numFmtId="0" fontId="23" fillId="27" borderId="2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9" fillId="4" borderId="1" applyNumberFormat="0" applyAlignment="0" applyProtection="0"/>
    <xf numFmtId="0" fontId="29" fillId="5" borderId="1" applyNumberFormat="0" applyAlignment="0" applyProtection="0"/>
    <xf numFmtId="164" fontId="1" fillId="30" borderId="0" applyFont="0" applyBorder="0" applyAlignment="0">
      <alignment horizontal="right"/>
      <protection locked="0"/>
    </xf>
    <xf numFmtId="41" fontId="7" fillId="30" borderId="0" applyFont="0" applyBorder="0" applyAlignment="0">
      <alignment horizontal="right"/>
      <protection locked="0"/>
    </xf>
    <xf numFmtId="41" fontId="44" fillId="30" borderId="0" applyFont="0" applyBorder="0" applyAlignment="0">
      <alignment horizontal="right"/>
      <protection locked="0"/>
    </xf>
    <xf numFmtId="41" fontId="44" fillId="30" borderId="0" applyFont="0" applyBorder="0" applyAlignment="0">
      <alignment horizontal="right"/>
      <protection locked="0"/>
    </xf>
    <xf numFmtId="165" fontId="7" fillId="29" borderId="0" applyFont="0" applyBorder="0">
      <alignment horizontal="right"/>
      <protection locked="0"/>
    </xf>
    <xf numFmtId="165" fontId="44" fillId="29" borderId="0" applyFont="0" applyBorder="0">
      <alignment horizontal="right"/>
      <protection locked="0"/>
    </xf>
    <xf numFmtId="164" fontId="7" fillId="7" borderId="0" applyFont="0" applyBorder="0">
      <alignment horizontal="right"/>
      <protection locked="0"/>
    </xf>
    <xf numFmtId="41" fontId="7" fillId="7" borderId="0" applyFont="0" applyBorder="0">
      <alignment horizontal="right"/>
      <protection locked="0"/>
    </xf>
    <xf numFmtId="41" fontId="44" fillId="7" borderId="0" applyFont="0" applyBorder="0">
      <alignment horizontal="right"/>
      <protection locked="0"/>
    </xf>
    <xf numFmtId="41" fontId="44" fillId="7" borderId="0" applyFont="0" applyBorder="0">
      <alignment horizontal="right"/>
      <protection locked="0"/>
    </xf>
    <xf numFmtId="0" fontId="30" fillId="0" borderId="6" applyNumberFormat="0" applyFill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52" fillId="0" borderId="0"/>
    <xf numFmtId="0" fontId="43" fillId="0" borderId="0"/>
    <xf numFmtId="0" fontId="7" fillId="0" borderId="0"/>
    <xf numFmtId="0" fontId="44" fillId="0" borderId="0"/>
    <xf numFmtId="0" fontId="1" fillId="9" borderId="0"/>
    <xf numFmtId="0" fontId="1" fillId="9" borderId="0"/>
    <xf numFmtId="0" fontId="1" fillId="9" borderId="0"/>
    <xf numFmtId="0" fontId="1" fillId="0" borderId="0"/>
    <xf numFmtId="0" fontId="1" fillId="9" borderId="0"/>
    <xf numFmtId="0" fontId="7" fillId="9" borderId="0"/>
    <xf numFmtId="0" fontId="1" fillId="9" borderId="0"/>
    <xf numFmtId="0" fontId="1" fillId="9" borderId="0"/>
    <xf numFmtId="0" fontId="44" fillId="9" borderId="0"/>
    <xf numFmtId="0" fontId="1" fillId="9" borderId="0"/>
    <xf numFmtId="0" fontId="7" fillId="6" borderId="7" applyNumberFormat="0" applyFont="0" applyAlignment="0" applyProtection="0"/>
    <xf numFmtId="0" fontId="44" fillId="7" borderId="7" applyNumberFormat="0" applyFont="0" applyAlignment="0" applyProtection="0"/>
    <xf numFmtId="0" fontId="32" fillId="8" borderId="8" applyNumberFormat="0" applyAlignment="0" applyProtection="0"/>
    <xf numFmtId="0" fontId="32" fillId="9" borderId="8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44" fillId="0" borderId="0"/>
    <xf numFmtId="0" fontId="44" fillId="0" borderId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336">
    <xf numFmtId="0" fontId="0" fillId="0" borderId="0" xfId="0"/>
    <xf numFmtId="0" fontId="2" fillId="9" borderId="0" xfId="92" applyFont="1"/>
    <xf numFmtId="0" fontId="1" fillId="9" borderId="0" xfId="92"/>
    <xf numFmtId="0" fontId="3" fillId="9" borderId="0" xfId="92" applyFont="1"/>
    <xf numFmtId="0" fontId="5" fillId="31" borderId="10" xfId="92" applyFont="1" applyFill="1" applyBorder="1" applyAlignment="1" applyProtection="1">
      <protection locked="0"/>
    </xf>
    <xf numFmtId="0" fontId="6" fillId="31" borderId="0" xfId="92" applyFont="1" applyFill="1" applyBorder="1" applyAlignment="1"/>
    <xf numFmtId="0" fontId="6" fillId="31" borderId="11" xfId="92" applyFont="1" applyFill="1" applyBorder="1" applyAlignment="1"/>
    <xf numFmtId="2" fontId="8" fillId="9" borderId="0" xfId="92" applyNumberFormat="1" applyFont="1" applyBorder="1" applyAlignment="1" applyProtection="1">
      <alignment horizontal="left"/>
    </xf>
    <xf numFmtId="0" fontId="9" fillId="9" borderId="0" xfId="92" applyFont="1" applyAlignment="1" applyProtection="1">
      <protection locked="0"/>
    </xf>
    <xf numFmtId="0" fontId="9" fillId="9" borderId="0" xfId="92" applyFont="1" applyProtection="1">
      <protection locked="0"/>
    </xf>
    <xf numFmtId="0" fontId="8" fillId="9" borderId="0" xfId="92" applyFont="1"/>
    <xf numFmtId="0" fontId="1" fillId="9" borderId="0" xfId="92" applyAlignment="1"/>
    <xf numFmtId="0" fontId="10" fillId="31" borderId="12" xfId="92" applyFont="1" applyFill="1" applyBorder="1"/>
    <xf numFmtId="0" fontId="11" fillId="31" borderId="12" xfId="92" applyFont="1" applyFill="1" applyBorder="1"/>
    <xf numFmtId="0" fontId="11" fillId="9" borderId="0" xfId="92" applyFont="1"/>
    <xf numFmtId="0" fontId="10" fillId="31" borderId="13" xfId="92" applyFont="1" applyFill="1" applyBorder="1"/>
    <xf numFmtId="0" fontId="11" fillId="31" borderId="14" xfId="92" applyFont="1" applyFill="1" applyBorder="1"/>
    <xf numFmtId="0" fontId="13" fillId="9" borderId="0" xfId="90" applyFont="1"/>
    <xf numFmtId="0" fontId="13" fillId="9" borderId="0" xfId="90" applyFont="1" applyFill="1" applyBorder="1"/>
    <xf numFmtId="0" fontId="13" fillId="9" borderId="0" xfId="90" applyFont="1" applyFill="1"/>
    <xf numFmtId="0" fontId="14" fillId="9" borderId="0" xfId="90" applyFont="1" applyFill="1" applyBorder="1" applyAlignment="1">
      <alignment vertical="center"/>
    </xf>
    <xf numFmtId="0" fontId="14" fillId="9" borderId="0" xfId="90" applyFont="1" applyFill="1" applyBorder="1" applyAlignment="1"/>
    <xf numFmtId="0" fontId="13" fillId="9" borderId="0" xfId="90" applyFont="1" applyFill="1" applyBorder="1" applyAlignment="1">
      <alignment vertical="center"/>
    </xf>
    <xf numFmtId="0" fontId="13" fillId="9" borderId="0" xfId="90" applyFont="1" applyAlignment="1">
      <alignment vertical="center"/>
    </xf>
    <xf numFmtId="0" fontId="16" fillId="32" borderId="15" xfId="90" applyFont="1" applyFill="1" applyBorder="1" applyAlignment="1">
      <alignment vertical="center"/>
    </xf>
    <xf numFmtId="0" fontId="3" fillId="32" borderId="16" xfId="90" applyFont="1" applyFill="1" applyBorder="1" applyAlignment="1">
      <alignment vertical="center"/>
    </xf>
    <xf numFmtId="0" fontId="3" fillId="32" borderId="17" xfId="90" applyFont="1" applyFill="1" applyBorder="1" applyAlignment="1">
      <alignment vertical="center"/>
    </xf>
    <xf numFmtId="0" fontId="4" fillId="9" borderId="0" xfId="90" applyFont="1" applyFill="1" applyBorder="1" applyAlignment="1">
      <alignment vertical="center"/>
    </xf>
    <xf numFmtId="0" fontId="13" fillId="9" borderId="0" xfId="90" applyFont="1" applyFill="1" applyAlignment="1">
      <alignment vertical="center"/>
    </xf>
    <xf numFmtId="0" fontId="3" fillId="32" borderId="0" xfId="90" applyFont="1" applyFill="1" applyBorder="1" applyAlignment="1">
      <alignment vertical="center"/>
    </xf>
    <xf numFmtId="0" fontId="13" fillId="32" borderId="0" xfId="90" applyFont="1" applyFill="1" applyBorder="1" applyAlignment="1">
      <alignment vertical="center"/>
    </xf>
    <xf numFmtId="0" fontId="17" fillId="32" borderId="0" xfId="90" applyFont="1" applyFill="1" applyBorder="1" applyAlignment="1">
      <alignment horizontal="left" vertical="center"/>
    </xf>
    <xf numFmtId="0" fontId="16" fillId="32" borderId="0" xfId="90" applyFont="1" applyFill="1" applyBorder="1" applyAlignment="1">
      <alignment vertical="center"/>
    </xf>
    <xf numFmtId="0" fontId="18" fillId="9" borderId="0" xfId="90" applyFont="1" applyFill="1" applyBorder="1" applyAlignment="1">
      <alignment vertical="center"/>
    </xf>
    <xf numFmtId="0" fontId="16" fillId="32" borderId="10" xfId="90" applyFont="1" applyFill="1" applyBorder="1" applyAlignment="1">
      <alignment vertical="center"/>
    </xf>
    <xf numFmtId="0" fontId="16" fillId="32" borderId="11" xfId="90" applyFont="1" applyFill="1" applyBorder="1" applyAlignment="1">
      <alignment vertical="center"/>
    </xf>
    <xf numFmtId="0" fontId="13" fillId="32" borderId="18" xfId="90" applyFont="1" applyFill="1" applyBorder="1"/>
    <xf numFmtId="0" fontId="3" fillId="32" borderId="19" xfId="90" applyFont="1" applyFill="1" applyBorder="1" applyAlignment="1">
      <alignment vertical="center"/>
    </xf>
    <xf numFmtId="0" fontId="13" fillId="32" borderId="19" xfId="90" applyFont="1" applyFill="1" applyBorder="1"/>
    <xf numFmtId="0" fontId="13" fillId="32" borderId="20" xfId="90" applyFont="1" applyFill="1" applyBorder="1"/>
    <xf numFmtId="0" fontId="13" fillId="0" borderId="0" xfId="90" applyFont="1" applyFill="1" applyBorder="1"/>
    <xf numFmtId="0" fontId="2" fillId="9" borderId="0" xfId="94" applyFont="1"/>
    <xf numFmtId="0" fontId="37" fillId="9" borderId="0" xfId="93" applyFont="1" applyFill="1" applyBorder="1" applyAlignment="1"/>
    <xf numFmtId="0" fontId="1" fillId="9" borderId="0" xfId="94"/>
    <xf numFmtId="0" fontId="2" fillId="0" borderId="0" xfId="94" applyFont="1" applyFill="1" applyAlignment="1"/>
    <xf numFmtId="166" fontId="3" fillId="9" borderId="0" xfId="94" applyNumberFormat="1" applyFont="1" applyBorder="1" applyAlignment="1">
      <alignment horizontal="left"/>
    </xf>
    <xf numFmtId="49" fontId="7" fillId="9" borderId="0" xfId="94" applyNumberFormat="1" applyFont="1"/>
    <xf numFmtId="2" fontId="7" fillId="9" borderId="0" xfId="94" applyNumberFormat="1" applyFont="1" applyBorder="1"/>
    <xf numFmtId="164" fontId="7" fillId="9" borderId="0" xfId="94" applyNumberFormat="1" applyFont="1" applyBorder="1" applyAlignment="1">
      <alignment horizontal="center"/>
    </xf>
    <xf numFmtId="164" fontId="7" fillId="9" borderId="0" xfId="94" applyNumberFormat="1" applyFont="1" applyBorder="1"/>
    <xf numFmtId="0" fontId="7" fillId="9" borderId="0" xfId="94" applyFont="1"/>
    <xf numFmtId="167" fontId="38" fillId="31" borderId="12" xfId="94" quotePrefix="1" applyNumberFormat="1" applyFont="1" applyFill="1" applyBorder="1" applyAlignment="1">
      <alignment horizontal="center" vertical="center" wrapText="1"/>
    </xf>
    <xf numFmtId="49" fontId="38" fillId="31" borderId="12" xfId="94" applyNumberFormat="1" applyFont="1" applyFill="1" applyBorder="1" applyAlignment="1">
      <alignment horizontal="center" vertical="center" wrapText="1"/>
    </xf>
    <xf numFmtId="2" fontId="38" fillId="31" borderId="12" xfId="94" applyNumberFormat="1" applyFont="1" applyFill="1" applyBorder="1" applyAlignment="1">
      <alignment horizontal="center" vertical="center" wrapText="1"/>
    </xf>
    <xf numFmtId="166" fontId="12" fillId="31" borderId="12" xfId="94" applyNumberFormat="1" applyFont="1" applyFill="1" applyBorder="1" applyAlignment="1">
      <alignment horizontal="left"/>
    </xf>
    <xf numFmtId="2" fontId="12" fillId="31" borderId="12" xfId="59" applyNumberFormat="1" applyFont="1" applyFill="1" applyBorder="1" applyAlignment="1">
      <alignment horizontal="center"/>
    </xf>
    <xf numFmtId="0" fontId="12" fillId="31" borderId="12" xfId="94" applyFont="1" applyFill="1" applyBorder="1"/>
    <xf numFmtId="49" fontId="12" fillId="31" borderId="12" xfId="94" applyNumberFormat="1" applyFont="1" applyFill="1" applyBorder="1"/>
    <xf numFmtId="49" fontId="12" fillId="31" borderId="12" xfId="94" applyNumberFormat="1" applyFont="1" applyFill="1" applyBorder="1" applyAlignment="1">
      <alignment horizontal="left"/>
    </xf>
    <xf numFmtId="49" fontId="12" fillId="33" borderId="12" xfId="94" applyNumberFormat="1" applyFont="1" applyFill="1" applyBorder="1"/>
    <xf numFmtId="49" fontId="12" fillId="31" borderId="12" xfId="94" applyNumberFormat="1" applyFont="1" applyFill="1" applyBorder="1" applyAlignment="1">
      <alignment horizontal="left" wrapText="1"/>
    </xf>
    <xf numFmtId="166" fontId="7" fillId="31" borderId="12" xfId="94" applyNumberFormat="1" applyFont="1" applyFill="1" applyBorder="1" applyAlignment="1">
      <alignment horizontal="left"/>
    </xf>
    <xf numFmtId="0" fontId="3" fillId="9" borderId="0" xfId="94" applyFont="1"/>
    <xf numFmtId="0" fontId="41" fillId="9" borderId="0" xfId="94" applyFont="1"/>
    <xf numFmtId="166" fontId="12" fillId="31" borderId="21" xfId="59" applyNumberFormat="1" applyFont="1" applyFill="1" applyBorder="1" applyAlignment="1">
      <alignment horizontal="center" vertical="center"/>
    </xf>
    <xf numFmtId="0" fontId="4" fillId="9" borderId="0" xfId="94" applyFont="1"/>
    <xf numFmtId="39" fontId="7" fillId="9" borderId="0" xfId="94" applyNumberFormat="1" applyFont="1"/>
    <xf numFmtId="0" fontId="6" fillId="31" borderId="22" xfId="94" applyFont="1" applyFill="1" applyBorder="1" applyAlignment="1">
      <alignment horizontal="left" indent="1"/>
    </xf>
    <xf numFmtId="0" fontId="7" fillId="31" borderId="23" xfId="94" applyFont="1" applyFill="1" applyBorder="1" applyAlignment="1"/>
    <xf numFmtId="0" fontId="7" fillId="31" borderId="23" xfId="94" applyFont="1" applyFill="1" applyBorder="1"/>
    <xf numFmtId="0" fontId="7" fillId="31" borderId="24" xfId="94" applyFont="1" applyFill="1" applyBorder="1"/>
    <xf numFmtId="0" fontId="5" fillId="31" borderId="10" xfId="94" applyFont="1" applyFill="1" applyBorder="1" applyAlignment="1">
      <alignment horizontal="left" indent="1"/>
    </xf>
    <xf numFmtId="0" fontId="12" fillId="31" borderId="0" xfId="94" applyFont="1" applyFill="1" applyBorder="1" applyAlignment="1">
      <alignment horizontal="right" indent="1"/>
    </xf>
    <xf numFmtId="0" fontId="12" fillId="31" borderId="11" xfId="94" applyFont="1" applyFill="1" applyBorder="1" applyAlignment="1" applyProtection="1">
      <protection locked="0"/>
    </xf>
    <xf numFmtId="0" fontId="12" fillId="31" borderId="0" xfId="94" applyFont="1" applyFill="1" applyBorder="1"/>
    <xf numFmtId="0" fontId="7" fillId="31" borderId="0" xfId="94" applyFont="1" applyFill="1" applyBorder="1"/>
    <xf numFmtId="0" fontId="7" fillId="31" borderId="11" xfId="94" applyFont="1" applyFill="1" applyBorder="1" applyProtection="1">
      <protection locked="0"/>
    </xf>
    <xf numFmtId="0" fontId="7" fillId="31" borderId="11" xfId="94" applyFont="1" applyFill="1" applyBorder="1"/>
    <xf numFmtId="0" fontId="7" fillId="31" borderId="11" xfId="94" applyFont="1" applyFill="1" applyBorder="1" applyAlignment="1" applyProtection="1">
      <protection locked="0"/>
    </xf>
    <xf numFmtId="0" fontId="6" fillId="31" borderId="10" xfId="94" applyFont="1" applyFill="1" applyBorder="1" applyAlignment="1">
      <alignment horizontal="left" indent="1"/>
    </xf>
    <xf numFmtId="0" fontId="6" fillId="31" borderId="18" xfId="94" applyFont="1" applyFill="1" applyBorder="1" applyAlignment="1">
      <alignment horizontal="left" indent="1"/>
    </xf>
    <xf numFmtId="0" fontId="7" fillId="31" borderId="19" xfId="94" applyFont="1" applyFill="1" applyBorder="1" applyAlignment="1"/>
    <xf numFmtId="0" fontId="7" fillId="31" borderId="19" xfId="94" applyFont="1" applyFill="1" applyBorder="1"/>
    <xf numFmtId="0" fontId="7" fillId="31" borderId="20" xfId="94" applyFont="1" applyFill="1" applyBorder="1"/>
    <xf numFmtId="0" fontId="1" fillId="9" borderId="0" xfId="97"/>
    <xf numFmtId="0" fontId="2" fillId="9" borderId="0" xfId="97" applyFont="1" applyAlignment="1"/>
    <xf numFmtId="49" fontId="7" fillId="9" borderId="0" xfId="97" applyNumberFormat="1" applyFont="1"/>
    <xf numFmtId="164" fontId="7" fillId="9" borderId="0" xfId="97" applyNumberFormat="1" applyFont="1" applyBorder="1"/>
    <xf numFmtId="166" fontId="4" fillId="9" borderId="0" xfId="97" applyNumberFormat="1" applyFont="1" applyBorder="1" applyAlignment="1">
      <alignment horizontal="left"/>
    </xf>
    <xf numFmtId="49" fontId="38" fillId="31" borderId="12" xfId="97" applyNumberFormat="1" applyFont="1" applyFill="1" applyBorder="1" applyAlignment="1">
      <alignment horizontal="center" vertical="center" wrapText="1"/>
    </xf>
    <xf numFmtId="164" fontId="38" fillId="31" borderId="12" xfId="97" applyNumberFormat="1" applyFont="1" applyFill="1" applyBorder="1" applyAlignment="1">
      <alignment horizontal="center" vertical="center" wrapText="1"/>
    </xf>
    <xf numFmtId="49" fontId="38" fillId="31" borderId="12" xfId="97" applyNumberFormat="1" applyFont="1" applyFill="1" applyBorder="1" applyAlignment="1">
      <alignment horizontal="center"/>
    </xf>
    <xf numFmtId="2" fontId="12" fillId="31" borderId="12" xfId="59" applyNumberFormat="1" applyFont="1" applyFill="1" applyBorder="1" applyAlignment="1">
      <alignment horizontal="center" wrapText="1"/>
    </xf>
    <xf numFmtId="168" fontId="7" fillId="7" borderId="12" xfId="97" applyNumberFormat="1" applyFont="1" applyFill="1" applyBorder="1"/>
    <xf numFmtId="168" fontId="7" fillId="7" borderId="12" xfId="97" applyNumberFormat="1" applyFont="1" applyFill="1" applyBorder="1" applyAlignment="1">
      <alignment horizontal="right"/>
    </xf>
    <xf numFmtId="168" fontId="7" fillId="7" borderId="12" xfId="97" applyNumberFormat="1" applyFont="1" applyFill="1" applyBorder="1" applyAlignment="1">
      <alignment horizontal="right" wrapText="1"/>
    </xf>
    <xf numFmtId="49" fontId="3" fillId="13" borderId="12" xfId="97" applyNumberFormat="1" applyFont="1" applyFill="1" applyBorder="1" applyAlignment="1">
      <alignment horizontal="right"/>
    </xf>
    <xf numFmtId="0" fontId="2" fillId="0" borderId="0" xfId="0" applyFont="1"/>
    <xf numFmtId="0" fontId="4" fillId="0" borderId="0" xfId="0" applyFont="1"/>
    <xf numFmtId="167" fontId="38" fillId="31" borderId="12" xfId="99" applyNumberFormat="1" applyFont="1" applyFill="1" applyBorder="1" applyAlignment="1">
      <alignment horizontal="center" vertical="center" wrapText="1"/>
    </xf>
    <xf numFmtId="49" fontId="38" fillId="31" borderId="12" xfId="99" applyNumberFormat="1" applyFont="1" applyFill="1" applyBorder="1" applyAlignment="1">
      <alignment horizontal="center" vertical="center" wrapText="1"/>
    </xf>
    <xf numFmtId="166" fontId="6" fillId="31" borderId="12" xfId="99" applyNumberFormat="1" applyFont="1" applyFill="1" applyBorder="1" applyAlignment="1">
      <alignment horizontal="left"/>
    </xf>
    <xf numFmtId="167" fontId="12" fillId="31" borderId="12" xfId="0" applyNumberFormat="1" applyFont="1" applyFill="1" applyBorder="1" applyAlignment="1">
      <alignment horizontal="left" vertical="center" wrapText="1"/>
    </xf>
    <xf numFmtId="166" fontId="7" fillId="7" borderId="12" xfId="99" applyNumberFormat="1" applyFont="1" applyFill="1" applyBorder="1" applyAlignment="1">
      <alignment horizontal="right"/>
    </xf>
    <xf numFmtId="167" fontId="12" fillId="33" borderId="0" xfId="0" applyNumberFormat="1" applyFont="1" applyFill="1" applyBorder="1" applyAlignment="1">
      <alignment horizontal="left" vertical="center" wrapText="1"/>
    </xf>
    <xf numFmtId="166" fontId="7" fillId="13" borderId="12" xfId="99" applyNumberFormat="1" applyFont="1" applyFill="1" applyBorder="1" applyAlignment="1">
      <alignment horizontal="right"/>
    </xf>
    <xf numFmtId="0" fontId="38" fillId="13" borderId="13" xfId="97" applyFont="1" applyFill="1" applyBorder="1" applyAlignment="1">
      <alignment horizontal="right"/>
    </xf>
    <xf numFmtId="166" fontId="3" fillId="13" borderId="12" xfId="99" applyNumberFormat="1" applyFont="1" applyFill="1" applyBorder="1" applyAlignment="1">
      <alignment horizontal="right"/>
    </xf>
    <xf numFmtId="49" fontId="38" fillId="31" borderId="25" xfId="94" applyNumberFormat="1" applyFont="1" applyFill="1" applyBorder="1" applyAlignment="1">
      <alignment horizontal="center" vertical="center" wrapText="1"/>
    </xf>
    <xf numFmtId="167" fontId="12" fillId="31" borderId="12" xfId="94" quotePrefix="1" applyNumberFormat="1" applyFont="1" applyFill="1" applyBorder="1" applyAlignment="1">
      <alignment vertical="center" wrapText="1"/>
    </xf>
    <xf numFmtId="167" fontId="12" fillId="31" borderId="12" xfId="94" quotePrefix="1" applyNumberFormat="1" applyFont="1" applyFill="1" applyBorder="1" applyAlignment="1">
      <alignment horizontal="left" vertical="center" wrapText="1"/>
    </xf>
    <xf numFmtId="0" fontId="38" fillId="31" borderId="12" xfId="94" applyFont="1" applyFill="1" applyBorder="1"/>
    <xf numFmtId="49" fontId="38" fillId="31" borderId="12" xfId="94" applyNumberFormat="1" applyFont="1" applyFill="1" applyBorder="1" applyAlignment="1">
      <alignment horizontal="left"/>
    </xf>
    <xf numFmtId="49" fontId="38" fillId="31" borderId="21" xfId="97" applyNumberFormat="1" applyFont="1" applyFill="1" applyBorder="1" applyAlignment="1">
      <alignment horizontal="center"/>
    </xf>
    <xf numFmtId="0" fontId="7" fillId="34" borderId="0" xfId="94" applyFont="1" applyFill="1"/>
    <xf numFmtId="49" fontId="38" fillId="31" borderId="12" xfId="99" applyNumberFormat="1" applyFont="1" applyFill="1" applyBorder="1" applyAlignment="1">
      <alignment horizontal="left" vertical="center" wrapText="1"/>
    </xf>
    <xf numFmtId="169" fontId="12" fillId="31" borderId="21" xfId="59" applyNumberFormat="1" applyFont="1" applyFill="1" applyBorder="1" applyAlignment="1">
      <alignment horizontal="center" vertical="center"/>
    </xf>
    <xf numFmtId="49" fontId="38" fillId="31" borderId="26" xfId="99" applyNumberFormat="1" applyFont="1" applyFill="1" applyBorder="1" applyAlignment="1">
      <alignment horizontal="center" vertical="center" wrapText="1"/>
    </xf>
    <xf numFmtId="43" fontId="7" fillId="7" borderId="12" xfId="59" applyFont="1" applyFill="1" applyBorder="1" applyAlignment="1">
      <alignment horizontal="right"/>
    </xf>
    <xf numFmtId="43" fontId="3" fillId="13" borderId="12" xfId="59" applyFont="1" applyFill="1" applyBorder="1" applyAlignment="1">
      <alignment horizontal="right"/>
    </xf>
    <xf numFmtId="43" fontId="7" fillId="13" borderId="12" xfId="59" applyFont="1" applyFill="1" applyBorder="1" applyAlignment="1">
      <alignment horizontal="right"/>
    </xf>
    <xf numFmtId="166" fontId="7" fillId="7" borderId="27" xfId="94" applyNumberFormat="1" applyFont="1" applyFill="1" applyBorder="1" applyAlignment="1">
      <alignment horizontal="right"/>
    </xf>
    <xf numFmtId="0" fontId="53" fillId="9" borderId="0" xfId="92" applyFont="1"/>
    <xf numFmtId="0" fontId="42" fillId="0" borderId="0" xfId="0" applyNumberFormat="1" applyFont="1" applyFill="1" applyAlignment="1" applyProtection="1">
      <alignment horizontal="center" wrapText="1"/>
      <protection locked="0"/>
    </xf>
    <xf numFmtId="0" fontId="42" fillId="35" borderId="0" xfId="0" applyNumberFormat="1" applyFont="1" applyFill="1" applyAlignment="1" applyProtection="1">
      <protection locked="0"/>
    </xf>
    <xf numFmtId="0" fontId="42" fillId="36" borderId="0" xfId="0" applyNumberFormat="1" applyFont="1" applyFill="1" applyAlignment="1" applyProtection="1">
      <protection locked="0"/>
    </xf>
    <xf numFmtId="49" fontId="38" fillId="31" borderId="12" xfId="97" applyNumberFormat="1" applyFont="1" applyFill="1" applyBorder="1" applyAlignment="1">
      <alignment horizontal="left" vertical="center" wrapText="1"/>
    </xf>
    <xf numFmtId="49" fontId="12" fillId="31" borderId="12" xfId="97" applyNumberFormat="1" applyFont="1" applyFill="1" applyBorder="1" applyAlignment="1">
      <alignment horizontal="left" vertical="center" wrapText="1"/>
    </xf>
    <xf numFmtId="49" fontId="12" fillId="31" borderId="12" xfId="99" applyNumberFormat="1" applyFont="1" applyFill="1" applyBorder="1" applyAlignment="1">
      <alignment horizontal="left" vertical="center" wrapText="1"/>
    </xf>
    <xf numFmtId="49" fontId="12" fillId="31" borderId="21" xfId="97" applyNumberFormat="1" applyFont="1" applyFill="1" applyBorder="1" applyAlignment="1">
      <alignment horizontal="center"/>
    </xf>
    <xf numFmtId="167" fontId="38" fillId="31" borderId="12" xfId="95" quotePrefix="1" applyNumberFormat="1" applyFont="1" applyFill="1" applyBorder="1" applyAlignment="1">
      <alignment horizontal="center" vertical="center" wrapText="1"/>
    </xf>
    <xf numFmtId="166" fontId="6" fillId="31" borderId="12" xfId="95" applyNumberFormat="1" applyFont="1" applyFill="1" applyBorder="1" applyAlignment="1">
      <alignment horizontal="left"/>
    </xf>
    <xf numFmtId="2" fontId="38" fillId="31" borderId="28" xfId="95" applyNumberFormat="1" applyFont="1" applyFill="1" applyBorder="1" applyAlignment="1">
      <alignment horizontal="center" vertical="center" wrapText="1"/>
    </xf>
    <xf numFmtId="41" fontId="5" fillId="31" borderId="12" xfId="95" applyNumberFormat="1" applyFont="1" applyFill="1" applyBorder="1"/>
    <xf numFmtId="41" fontId="12" fillId="31" borderId="13" xfId="95" applyNumberFormat="1" applyFont="1" applyFill="1" applyBorder="1" applyAlignment="1"/>
    <xf numFmtId="41" fontId="12" fillId="31" borderId="13" xfId="95" applyNumberFormat="1" applyFont="1" applyFill="1" applyBorder="1"/>
    <xf numFmtId="41" fontId="12" fillId="33" borderId="12" xfId="95" applyNumberFormat="1" applyFont="1" applyFill="1" applyBorder="1"/>
    <xf numFmtId="41" fontId="5" fillId="31" borderId="13" xfId="95" applyNumberFormat="1" applyFont="1" applyFill="1" applyBorder="1" applyAlignment="1"/>
    <xf numFmtId="166" fontId="12" fillId="31" borderId="21" xfId="60" applyNumberFormat="1" applyFont="1" applyFill="1" applyBorder="1" applyAlignment="1">
      <alignment horizontal="center" vertical="center"/>
    </xf>
    <xf numFmtId="0" fontId="42" fillId="37" borderId="0" xfId="0" applyNumberFormat="1" applyFont="1" applyFill="1" applyAlignment="1"/>
    <xf numFmtId="0" fontId="54" fillId="37" borderId="0" xfId="0" applyNumberFormat="1" applyFont="1" applyFill="1" applyAlignment="1"/>
    <xf numFmtId="166" fontId="7" fillId="7" borderId="26" xfId="99" applyNumberFormat="1" applyFont="1" applyFill="1" applyBorder="1" applyAlignment="1">
      <alignment vertical="top"/>
    </xf>
    <xf numFmtId="43" fontId="40" fillId="13" borderId="12" xfId="59" applyFont="1" applyFill="1" applyBorder="1" applyAlignment="1"/>
    <xf numFmtId="49" fontId="12" fillId="31" borderId="12" xfId="98" applyNumberFormat="1" applyFont="1" applyFill="1" applyBorder="1" applyAlignment="1">
      <alignment horizontal="left" vertical="center" wrapText="1"/>
    </xf>
    <xf numFmtId="43" fontId="38" fillId="31" borderId="12" xfId="59" applyFont="1" applyFill="1" applyBorder="1" applyAlignment="1">
      <alignment horizontal="center" vertical="center" wrapText="1"/>
    </xf>
    <xf numFmtId="43" fontId="39" fillId="13" borderId="12" xfId="59" applyFont="1" applyFill="1" applyBorder="1" applyAlignment="1"/>
    <xf numFmtId="43" fontId="7" fillId="38" borderId="12" xfId="59" applyFont="1" applyFill="1" applyBorder="1" applyAlignment="1">
      <alignment horizontal="right"/>
    </xf>
    <xf numFmtId="49" fontId="38" fillId="31" borderId="0" xfId="99" applyNumberFormat="1" applyFont="1" applyFill="1" applyBorder="1" applyAlignment="1">
      <alignment horizontal="center" vertical="center" wrapText="1"/>
    </xf>
    <xf numFmtId="0" fontId="55" fillId="39" borderId="15" xfId="90" applyFont="1" applyFill="1" applyBorder="1"/>
    <xf numFmtId="0" fontId="55" fillId="39" borderId="16" xfId="90" applyFont="1" applyFill="1" applyBorder="1"/>
    <xf numFmtId="0" fontId="55" fillId="39" borderId="17" xfId="90" applyFont="1" applyFill="1" applyBorder="1"/>
    <xf numFmtId="0" fontId="55" fillId="39" borderId="29" xfId="90" applyFont="1" applyFill="1" applyBorder="1"/>
    <xf numFmtId="0" fontId="56" fillId="39" borderId="0" xfId="90" applyFont="1" applyFill="1" applyBorder="1" applyAlignment="1">
      <alignment horizontal="center" vertical="center"/>
    </xf>
    <xf numFmtId="0" fontId="55" fillId="39" borderId="0" xfId="90" applyFont="1" applyFill="1" applyBorder="1" applyAlignment="1">
      <alignment horizontal="center" vertical="center"/>
    </xf>
    <xf numFmtId="0" fontId="55" fillId="39" borderId="30" xfId="90" applyFont="1" applyFill="1" applyBorder="1" applyAlignment="1">
      <alignment vertical="center"/>
    </xf>
    <xf numFmtId="0" fontId="55" fillId="39" borderId="0" xfId="90" applyFont="1" applyFill="1" applyBorder="1"/>
    <xf numFmtId="0" fontId="57" fillId="39" borderId="0" xfId="90" applyFont="1" applyFill="1" applyBorder="1"/>
    <xf numFmtId="0" fontId="58" fillId="39" borderId="0" xfId="70" applyFont="1" applyFill="1" applyBorder="1" applyAlignment="1" applyProtection="1"/>
    <xf numFmtId="0" fontId="13" fillId="9" borderId="0" xfId="90" applyFont="1" applyBorder="1" applyAlignment="1">
      <alignment vertical="center"/>
    </xf>
    <xf numFmtId="0" fontId="1" fillId="9" borderId="0" xfId="90" applyFill="1" applyBorder="1"/>
    <xf numFmtId="0" fontId="7" fillId="9" borderId="0" xfId="92" applyFont="1"/>
    <xf numFmtId="2" fontId="7" fillId="7" borderId="27" xfId="94" applyNumberFormat="1" applyFont="1" applyFill="1" applyBorder="1" applyAlignment="1">
      <alignment horizontal="center"/>
    </xf>
    <xf numFmtId="0" fontId="45" fillId="38" borderId="0" xfId="94" applyFont="1" applyFill="1"/>
    <xf numFmtId="0" fontId="46" fillId="38" borderId="0" xfId="94" applyFont="1" applyFill="1"/>
    <xf numFmtId="14" fontId="45" fillId="38" borderId="0" xfId="94" applyNumberFormat="1" applyFont="1" applyFill="1"/>
    <xf numFmtId="14" fontId="45" fillId="38" borderId="0" xfId="94" applyNumberFormat="1" applyFont="1" applyFill="1" applyAlignment="1">
      <alignment horizontal="left"/>
    </xf>
    <xf numFmtId="167" fontId="47" fillId="31" borderId="12" xfId="94" quotePrefix="1" applyNumberFormat="1" applyFont="1" applyFill="1" applyBorder="1" applyAlignment="1">
      <alignment horizontal="left" vertical="center" wrapText="1"/>
    </xf>
    <xf numFmtId="0" fontId="46" fillId="38" borderId="12" xfId="94" applyFont="1" applyFill="1" applyBorder="1"/>
    <xf numFmtId="167" fontId="12" fillId="31" borderId="12" xfId="94" quotePrefix="1" applyNumberFormat="1" applyFont="1" applyFill="1" applyBorder="1" applyAlignment="1">
      <alignment horizontal="right" vertical="center" wrapText="1"/>
    </xf>
    <xf numFmtId="10" fontId="7" fillId="7" borderId="12" xfId="97" applyNumberFormat="1" applyFont="1" applyFill="1" applyBorder="1" applyAlignment="1">
      <alignment horizontal="right"/>
    </xf>
    <xf numFmtId="164" fontId="38" fillId="31" borderId="12" xfId="97" applyNumberFormat="1" applyFont="1" applyFill="1" applyBorder="1" applyAlignment="1">
      <alignment horizontal="right" vertical="center" wrapText="1"/>
    </xf>
    <xf numFmtId="166" fontId="12" fillId="31" borderId="21" xfId="59" applyNumberFormat="1" applyFont="1" applyFill="1" applyBorder="1" applyAlignment="1">
      <alignment horizontal="right" vertical="center"/>
    </xf>
    <xf numFmtId="0" fontId="7" fillId="7" borderId="12" xfId="97" applyNumberFormat="1" applyFont="1" applyFill="1" applyBorder="1"/>
    <xf numFmtId="43" fontId="7" fillId="13" borderId="12" xfId="59" applyFont="1" applyFill="1" applyBorder="1" applyAlignment="1"/>
    <xf numFmtId="49" fontId="38" fillId="31" borderId="12" xfId="97" applyNumberFormat="1" applyFont="1" applyFill="1" applyBorder="1" applyAlignment="1">
      <alignment horizontal="right" vertical="center" wrapText="1"/>
    </xf>
    <xf numFmtId="10" fontId="7" fillId="7" borderId="12" xfId="97" applyNumberFormat="1" applyFont="1" applyFill="1" applyBorder="1" applyAlignment="1"/>
    <xf numFmtId="0" fontId="0" fillId="9" borderId="0" xfId="97" applyFont="1"/>
    <xf numFmtId="0" fontId="7" fillId="7" borderId="12" xfId="59" applyNumberFormat="1" applyFont="1" applyFill="1" applyBorder="1" applyAlignment="1"/>
    <xf numFmtId="0" fontId="12" fillId="31" borderId="12" xfId="95" applyNumberFormat="1" applyFont="1" applyFill="1" applyBorder="1" applyAlignment="1">
      <alignment horizontal="left"/>
    </xf>
    <xf numFmtId="0" fontId="7" fillId="31" borderId="12" xfId="95" applyNumberFormat="1" applyFont="1" applyFill="1" applyBorder="1" applyAlignment="1">
      <alignment horizontal="left"/>
    </xf>
    <xf numFmtId="166" fontId="7" fillId="7" borderId="12" xfId="94" applyNumberFormat="1" applyFont="1" applyFill="1" applyBorder="1" applyAlignment="1">
      <alignment horizontal="right"/>
    </xf>
    <xf numFmtId="43" fontId="42" fillId="38" borderId="0" xfId="59" applyFont="1" applyFill="1" applyAlignment="1" applyProtection="1">
      <alignment horizontal="right"/>
      <protection locked="0"/>
    </xf>
    <xf numFmtId="49" fontId="38" fillId="31" borderId="12" xfId="97" applyNumberFormat="1" applyFont="1" applyFill="1" applyBorder="1" applyAlignment="1">
      <alignment horizontal="left" wrapText="1"/>
    </xf>
    <xf numFmtId="166" fontId="59" fillId="31" borderId="12" xfId="99" applyNumberFormat="1" applyFont="1" applyFill="1" applyBorder="1" applyAlignment="1">
      <alignment horizontal="left"/>
    </xf>
    <xf numFmtId="167" fontId="48" fillId="33" borderId="0" xfId="0" applyNumberFormat="1" applyFont="1" applyFill="1" applyBorder="1" applyAlignment="1">
      <alignment horizontal="left" vertical="center" wrapText="1"/>
    </xf>
    <xf numFmtId="14" fontId="45" fillId="38" borderId="0" xfId="94" applyNumberFormat="1" applyFont="1" applyFill="1" applyAlignment="1">
      <alignment vertical="center"/>
    </xf>
    <xf numFmtId="14" fontId="45" fillId="38" borderId="0" xfId="94" applyNumberFormat="1" applyFont="1" applyFill="1" applyAlignment="1">
      <alignment horizontal="left" vertical="center"/>
    </xf>
    <xf numFmtId="43" fontId="7" fillId="38" borderId="27" xfId="59" applyFont="1" applyFill="1" applyBorder="1" applyAlignment="1">
      <alignment horizontal="right"/>
    </xf>
    <xf numFmtId="168" fontId="7" fillId="38" borderId="12" xfId="97" applyNumberFormat="1" applyFont="1" applyFill="1" applyBorder="1"/>
    <xf numFmtId="0" fontId="7" fillId="34" borderId="0" xfId="96" applyFont="1" applyFill="1" applyBorder="1" applyAlignment="1">
      <alignment vertical="center"/>
    </xf>
    <xf numFmtId="14" fontId="7" fillId="7" borderId="27" xfId="94" applyNumberFormat="1" applyFont="1" applyFill="1" applyBorder="1" applyAlignment="1">
      <alignment horizontal="center"/>
    </xf>
    <xf numFmtId="49" fontId="12" fillId="31" borderId="12" xfId="94" applyNumberFormat="1" applyFont="1" applyFill="1" applyBorder="1" applyAlignment="1">
      <alignment wrapText="1"/>
    </xf>
    <xf numFmtId="168" fontId="7" fillId="35" borderId="12" xfId="97" applyNumberFormat="1" applyFont="1" applyFill="1" applyBorder="1" applyAlignment="1"/>
    <xf numFmtId="0" fontId="0" fillId="0" borderId="0" xfId="0" applyAlignment="1">
      <alignment horizontal="center"/>
    </xf>
    <xf numFmtId="0" fontId="0" fillId="40" borderId="0" xfId="0" applyFill="1"/>
    <xf numFmtId="0" fontId="0" fillId="40" borderId="0" xfId="0" applyFill="1" applyAlignment="1">
      <alignment horizont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0" fillId="9" borderId="0" xfId="94" applyFont="1"/>
    <xf numFmtId="0" fontId="60" fillId="9" borderId="0" xfId="97" applyFont="1"/>
    <xf numFmtId="0" fontId="7" fillId="0" borderId="0" xfId="0" applyFont="1"/>
    <xf numFmtId="0" fontId="60" fillId="0" borderId="0" xfId="0" applyFont="1"/>
    <xf numFmtId="0" fontId="0" fillId="9" borderId="0" xfId="94" applyFont="1"/>
    <xf numFmtId="0" fontId="7" fillId="9" borderId="0" xfId="97" applyFont="1"/>
    <xf numFmtId="0" fontId="61" fillId="0" borderId="0" xfId="0" applyFont="1" applyAlignment="1">
      <alignment vertical="center"/>
    </xf>
    <xf numFmtId="170" fontId="3" fillId="13" borderId="12" xfId="104" applyNumberFormat="1" applyFont="1" applyFill="1" applyBorder="1" applyAlignment="1">
      <alignment horizontal="right"/>
    </xf>
    <xf numFmtId="14" fontId="7" fillId="0" borderId="0" xfId="0" applyNumberFormat="1" applyFont="1" applyAlignment="1">
      <alignment vertical="center"/>
    </xf>
    <xf numFmtId="168" fontId="7" fillId="41" borderId="12" xfId="97" applyNumberFormat="1" applyFont="1" applyFill="1" applyBorder="1" applyAlignment="1">
      <alignment horizontal="right" wrapText="1"/>
    </xf>
    <xf numFmtId="166" fontId="7" fillId="41" borderId="12" xfId="99" applyNumberFormat="1" applyFont="1" applyFill="1" applyBorder="1" applyAlignment="1">
      <alignment horizontal="right"/>
    </xf>
    <xf numFmtId="0" fontId="51" fillId="9" borderId="0" xfId="92" applyFont="1"/>
    <xf numFmtId="0" fontId="7" fillId="7" borderId="31" xfId="95" applyFill="1" applyBorder="1" applyAlignment="1" applyProtection="1">
      <alignment horizontal="left"/>
      <protection locked="0"/>
    </xf>
    <xf numFmtId="0" fontId="12" fillId="31" borderId="0" xfId="95" applyFont="1" applyFill="1" applyAlignment="1">
      <alignment horizontal="right" indent="1"/>
    </xf>
    <xf numFmtId="0" fontId="7" fillId="31" borderId="0" xfId="95" applyFill="1"/>
    <xf numFmtId="0" fontId="12" fillId="31" borderId="0" xfId="95" applyFont="1" applyFill="1"/>
    <xf numFmtId="166" fontId="7" fillId="7" borderId="27" xfId="95" applyNumberFormat="1" applyFill="1" applyBorder="1" applyAlignment="1">
      <alignment horizontal="center"/>
    </xf>
    <xf numFmtId="166" fontId="7" fillId="7" borderId="12" xfId="95" applyNumberFormat="1" applyFill="1" applyBorder="1" applyAlignment="1">
      <alignment horizontal="center"/>
    </xf>
    <xf numFmtId="0" fontId="46" fillId="38" borderId="12" xfId="95" applyFont="1" applyFill="1" applyBorder="1"/>
    <xf numFmtId="166" fontId="7" fillId="7" borderId="12" xfId="95" applyNumberFormat="1" applyFill="1" applyBorder="1" applyAlignment="1">
      <alignment horizontal="left"/>
    </xf>
    <xf numFmtId="43" fontId="44" fillId="7" borderId="12" xfId="61" applyFill="1" applyBorder="1" applyAlignment="1">
      <alignment horizontal="right"/>
    </xf>
    <xf numFmtId="0" fontId="1" fillId="7" borderId="12" xfId="97" applyFill="1" applyBorder="1" applyAlignment="1">
      <alignment horizontal="right"/>
    </xf>
    <xf numFmtId="171" fontId="7" fillId="38" borderId="27" xfId="59" applyNumberFormat="1" applyFont="1" applyFill="1" applyBorder="1" applyAlignment="1">
      <alignment horizontal="right"/>
    </xf>
    <xf numFmtId="171" fontId="7" fillId="13" borderId="12" xfId="59" applyNumberFormat="1" applyFont="1" applyFill="1" applyBorder="1" applyAlignment="1">
      <alignment horizontal="right"/>
    </xf>
    <xf numFmtId="171" fontId="7" fillId="7" borderId="12" xfId="59" applyNumberFormat="1" applyFont="1" applyFill="1" applyBorder="1" applyAlignment="1">
      <alignment horizontal="right"/>
    </xf>
    <xf numFmtId="171" fontId="3" fillId="13" borderId="12" xfId="59" applyNumberFormat="1" applyFont="1" applyFill="1" applyBorder="1" applyAlignment="1">
      <alignment horizontal="right"/>
    </xf>
    <xf numFmtId="171" fontId="12" fillId="31" borderId="12" xfId="59" applyNumberFormat="1" applyFont="1" applyFill="1" applyBorder="1" applyAlignment="1">
      <alignment horizontal="center"/>
    </xf>
    <xf numFmtId="3" fontId="7" fillId="7" borderId="12" xfId="97" applyNumberFormat="1" applyFont="1" applyFill="1" applyBorder="1" applyAlignment="1">
      <alignment horizontal="right"/>
    </xf>
    <xf numFmtId="3" fontId="7" fillId="13" borderId="12" xfId="59" applyNumberFormat="1" applyFont="1" applyFill="1" applyBorder="1" applyAlignment="1">
      <alignment horizontal="right"/>
    </xf>
    <xf numFmtId="3" fontId="3" fillId="13" borderId="12" xfId="97" applyNumberFormat="1" applyFont="1" applyFill="1" applyBorder="1" applyAlignment="1">
      <alignment horizontal="right"/>
    </xf>
    <xf numFmtId="171" fontId="7" fillId="7" borderId="12" xfId="97" applyNumberFormat="1" applyFont="1" applyFill="1" applyBorder="1" applyAlignment="1"/>
    <xf numFmtId="171" fontId="7" fillId="35" borderId="12" xfId="97" applyNumberFormat="1" applyFont="1" applyFill="1" applyBorder="1" applyAlignment="1"/>
    <xf numFmtId="171" fontId="7" fillId="13" borderId="12" xfId="59" applyNumberFormat="1" applyFont="1" applyFill="1" applyBorder="1" applyAlignment="1"/>
    <xf numFmtId="171" fontId="40" fillId="13" borderId="12" xfId="59" applyNumberFormat="1" applyFont="1" applyFill="1" applyBorder="1" applyAlignment="1"/>
    <xf numFmtId="171" fontId="7" fillId="7" borderId="12" xfId="59" applyNumberFormat="1" applyFont="1" applyFill="1" applyBorder="1" applyAlignment="1"/>
    <xf numFmtId="171" fontId="7" fillId="31" borderId="12" xfId="59" applyNumberFormat="1" applyFont="1" applyFill="1" applyBorder="1" applyAlignment="1"/>
    <xf numFmtId="171" fontId="7" fillId="7" borderId="12" xfId="59" applyNumberFormat="1" applyFont="1" applyFill="1" applyBorder="1"/>
    <xf numFmtId="171" fontId="39" fillId="13" borderId="12" xfId="59" applyNumberFormat="1" applyFont="1" applyFill="1" applyBorder="1" applyAlignment="1"/>
    <xf numFmtId="3" fontId="7" fillId="7" borderId="12" xfId="97" applyNumberFormat="1" applyFont="1" applyFill="1" applyBorder="1"/>
    <xf numFmtId="3" fontId="7" fillId="41" borderId="12" xfId="97" applyNumberFormat="1" applyFont="1" applyFill="1" applyBorder="1"/>
    <xf numFmtId="168" fontId="1" fillId="7" borderId="12" xfId="97" applyNumberFormat="1" applyFill="1" applyBorder="1"/>
    <xf numFmtId="0" fontId="1" fillId="7" borderId="12" xfId="97" applyFill="1" applyBorder="1" applyAlignment="1">
      <alignment horizontal="left"/>
    </xf>
    <xf numFmtId="168" fontId="7" fillId="41" borderId="12" xfId="98" applyNumberFormat="1" applyFont="1" applyFill="1" applyBorder="1" applyAlignment="1">
      <alignment horizontal="right" wrapText="1"/>
    </xf>
    <xf numFmtId="3" fontId="7" fillId="41" borderId="12" xfId="98" applyNumberFormat="1" applyFont="1" applyFill="1" applyBorder="1"/>
    <xf numFmtId="43" fontId="7" fillId="7" borderId="12" xfId="60" applyFont="1" applyFill="1" applyBorder="1" applyAlignment="1">
      <alignment horizontal="right"/>
    </xf>
    <xf numFmtId="166" fontId="7" fillId="31" borderId="12" xfId="95" applyNumberFormat="1" applyFill="1" applyBorder="1" applyAlignment="1">
      <alignment horizontal="left"/>
    </xf>
    <xf numFmtId="166" fontId="12" fillId="31" borderId="12" xfId="95" applyNumberFormat="1" applyFont="1" applyFill="1" applyBorder="1" applyAlignment="1">
      <alignment horizontal="left"/>
    </xf>
    <xf numFmtId="0" fontId="7" fillId="7" borderId="12" xfId="60" applyNumberFormat="1" applyFont="1" applyFill="1" applyBorder="1" applyAlignment="1"/>
    <xf numFmtId="0" fontId="12" fillId="31" borderId="12" xfId="95" applyFont="1" applyFill="1" applyBorder="1" applyAlignment="1">
      <alignment horizontal="left"/>
    </xf>
    <xf numFmtId="0" fontId="7" fillId="31" borderId="12" xfId="95" applyFill="1" applyBorder="1" applyAlignment="1">
      <alignment horizontal="left"/>
    </xf>
    <xf numFmtId="1" fontId="7" fillId="7" borderId="12" xfId="99" applyNumberFormat="1" applyFont="1" applyFill="1" applyBorder="1" applyAlignment="1">
      <alignment horizontal="right"/>
    </xf>
    <xf numFmtId="166" fontId="1" fillId="7" borderId="12" xfId="99" applyNumberFormat="1" applyFill="1" applyBorder="1" applyAlignment="1">
      <alignment horizontal="right"/>
    </xf>
    <xf numFmtId="171" fontId="7" fillId="7" borderId="12" xfId="60" applyNumberFormat="1" applyFont="1" applyFill="1" applyBorder="1" applyAlignment="1">
      <alignment horizontal="right"/>
    </xf>
    <xf numFmtId="171" fontId="42" fillId="38" borderId="0" xfId="59" applyNumberFormat="1" applyFont="1" applyFill="1" applyAlignment="1" applyProtection="1">
      <alignment horizontal="right"/>
      <protection locked="0"/>
    </xf>
    <xf numFmtId="171" fontId="1" fillId="9" borderId="0" xfId="94" applyNumberFormat="1"/>
    <xf numFmtId="1" fontId="7" fillId="7" borderId="27" xfId="95" applyNumberFormat="1" applyFill="1" applyBorder="1" applyAlignment="1">
      <alignment horizontal="center"/>
    </xf>
    <xf numFmtId="166" fontId="1" fillId="7" borderId="12" xfId="99" quotePrefix="1" applyNumberFormat="1" applyFill="1" applyBorder="1" applyAlignment="1">
      <alignment horizontal="right"/>
    </xf>
    <xf numFmtId="14" fontId="1" fillId="7" borderId="12" xfId="99" quotePrefix="1" applyNumberFormat="1" applyFill="1" applyBorder="1" applyAlignment="1">
      <alignment horizontal="right"/>
    </xf>
    <xf numFmtId="43" fontId="0" fillId="0" borderId="0" xfId="0" applyNumberFormat="1"/>
    <xf numFmtId="0" fontId="7" fillId="7" borderId="27" xfId="95" applyFill="1" applyBorder="1" applyAlignment="1">
      <alignment horizontal="center"/>
    </xf>
    <xf numFmtId="168" fontId="1" fillId="7" borderId="12" xfId="97" quotePrefix="1" applyNumberFormat="1" applyFill="1" applyBorder="1"/>
    <xf numFmtId="168" fontId="0" fillId="7" borderId="12" xfId="97" quotePrefix="1" applyNumberFormat="1" applyFont="1" applyFill="1" applyBorder="1"/>
    <xf numFmtId="168" fontId="0" fillId="7" borderId="12" xfId="97" applyNumberFormat="1" applyFont="1" applyFill="1" applyBorder="1"/>
    <xf numFmtId="168" fontId="0" fillId="7" borderId="12" xfId="97" applyNumberFormat="1" applyFont="1" applyFill="1" applyBorder="1" applyAlignment="1">
      <alignment horizontal="left"/>
    </xf>
    <xf numFmtId="0" fontId="0" fillId="7" borderId="12" xfId="97" applyFont="1" applyFill="1" applyBorder="1" applyAlignment="1">
      <alignment horizontal="left"/>
    </xf>
    <xf numFmtId="168" fontId="7" fillId="7" borderId="12" xfId="98" applyNumberFormat="1" applyFont="1" applyFill="1" applyBorder="1"/>
    <xf numFmtId="171" fontId="7" fillId="38" borderId="12" xfId="59" applyNumberFormat="1" applyFont="1" applyFill="1" applyBorder="1" applyAlignment="1">
      <alignment horizontal="right"/>
    </xf>
    <xf numFmtId="171" fontId="0" fillId="0" borderId="0" xfId="0" applyNumberFormat="1"/>
    <xf numFmtId="0" fontId="12" fillId="31" borderId="0" xfId="94" applyFont="1" applyFill="1" applyBorder="1" applyAlignment="1">
      <alignment horizontal="right" indent="1"/>
    </xf>
    <xf numFmtId="0" fontId="12" fillId="31" borderId="32" xfId="94" applyFont="1" applyFill="1" applyBorder="1" applyAlignment="1">
      <alignment horizontal="right" indent="1"/>
    </xf>
    <xf numFmtId="0" fontId="7" fillId="0" borderId="0" xfId="92" applyFont="1" applyFill="1" applyBorder="1" applyAlignment="1" applyProtection="1"/>
    <xf numFmtId="0" fontId="1" fillId="9" borderId="0" xfId="92" applyBorder="1" applyAlignment="1"/>
    <xf numFmtId="0" fontId="7" fillId="7" borderId="13" xfId="95" applyFill="1" applyBorder="1" applyAlignment="1" applyProtection="1">
      <alignment horizontal="left"/>
      <protection locked="0"/>
    </xf>
    <xf numFmtId="0" fontId="7" fillId="7" borderId="14" xfId="95" applyFill="1" applyBorder="1" applyAlignment="1" applyProtection="1">
      <alignment horizontal="left"/>
      <protection locked="0"/>
    </xf>
    <xf numFmtId="0" fontId="7" fillId="7" borderId="27" xfId="95" applyFill="1" applyBorder="1" applyAlignment="1" applyProtection="1">
      <alignment horizontal="left"/>
      <protection locked="0"/>
    </xf>
    <xf numFmtId="0" fontId="11" fillId="0" borderId="0" xfId="92" applyFont="1" applyFill="1"/>
    <xf numFmtId="0" fontId="51" fillId="0" borderId="0" xfId="91" applyFont="1" applyFill="1"/>
    <xf numFmtId="0" fontId="11" fillId="7" borderId="12" xfId="92" applyFont="1" applyFill="1" applyBorder="1" applyAlignment="1">
      <alignment horizontal="right"/>
    </xf>
    <xf numFmtId="0" fontId="51" fillId="7" borderId="12" xfId="92" applyFont="1" applyFill="1" applyBorder="1" applyAlignment="1">
      <alignment horizontal="right"/>
    </xf>
    <xf numFmtId="14" fontId="11" fillId="7" borderId="14" xfId="92" applyNumberFormat="1" applyFont="1" applyFill="1" applyBorder="1" applyAlignment="1"/>
    <xf numFmtId="14" fontId="1" fillId="7" borderId="14" xfId="91" applyNumberFormat="1" applyFill="1" applyBorder="1" applyAlignment="1"/>
    <xf numFmtId="14" fontId="1" fillId="7" borderId="27" xfId="91" applyNumberFormat="1" applyFill="1" applyBorder="1" applyAlignment="1"/>
    <xf numFmtId="0" fontId="15" fillId="7" borderId="13" xfId="70" applyFill="1" applyBorder="1" applyAlignment="1" applyProtection="1">
      <alignment horizontal="left"/>
      <protection locked="0"/>
    </xf>
    <xf numFmtId="0" fontId="7" fillId="9" borderId="14" xfId="95" applyBorder="1"/>
    <xf numFmtId="0" fontId="7" fillId="9" borderId="27" xfId="95" applyBorder="1"/>
    <xf numFmtId="0" fontId="4" fillId="9" borderId="22" xfId="92" applyFont="1" applyBorder="1" applyAlignment="1" applyProtection="1">
      <protection locked="0"/>
    </xf>
    <xf numFmtId="0" fontId="1" fillId="9" borderId="23" xfId="92" applyBorder="1" applyAlignment="1"/>
    <xf numFmtId="0" fontId="1" fillId="9" borderId="24" xfId="92" applyBorder="1" applyAlignment="1"/>
    <xf numFmtId="164" fontId="3" fillId="13" borderId="18" xfId="51" applyFont="1" applyBorder="1" applyAlignment="1">
      <alignment horizontal="left"/>
    </xf>
    <xf numFmtId="0" fontId="1" fillId="9" borderId="19" xfId="92" applyBorder="1" applyAlignment="1"/>
    <xf numFmtId="0" fontId="1" fillId="9" borderId="20" xfId="92" applyBorder="1" applyAlignment="1"/>
    <xf numFmtId="164" fontId="3" fillId="7" borderId="10" xfId="73" applyFont="1" applyFill="1" applyBorder="1" applyAlignment="1">
      <alignment horizontal="left"/>
      <protection locked="0"/>
    </xf>
    <xf numFmtId="0" fontId="1" fillId="7" borderId="0" xfId="92" applyFill="1" applyBorder="1" applyAlignment="1"/>
    <xf numFmtId="0" fontId="1" fillId="7" borderId="11" xfId="92" applyFill="1" applyBorder="1" applyAlignment="1"/>
    <xf numFmtId="0" fontId="17" fillId="32" borderId="0" xfId="90" applyFont="1" applyFill="1" applyBorder="1" applyAlignment="1">
      <alignment horizontal="left" vertical="center"/>
    </xf>
    <xf numFmtId="0" fontId="4" fillId="0" borderId="0" xfId="96" applyFont="1" applyFill="1" applyBorder="1" applyAlignment="1">
      <alignment horizontal="left" vertical="center"/>
    </xf>
    <xf numFmtId="2" fontId="38" fillId="31" borderId="13" xfId="94" applyNumberFormat="1" applyFont="1" applyFill="1" applyBorder="1" applyAlignment="1">
      <alignment horizontal="center" vertical="center" wrapText="1"/>
    </xf>
    <xf numFmtId="2" fontId="38" fillId="31" borderId="14" xfId="94" applyNumberFormat="1" applyFont="1" applyFill="1" applyBorder="1" applyAlignment="1">
      <alignment horizontal="center" vertical="center" wrapText="1"/>
    </xf>
    <xf numFmtId="2" fontId="38" fillId="31" borderId="27" xfId="94" applyNumberFormat="1" applyFont="1" applyFill="1" applyBorder="1" applyAlignment="1">
      <alignment horizontal="center" vertical="center" wrapText="1"/>
    </xf>
    <xf numFmtId="0" fontId="2" fillId="0" borderId="0" xfId="94" applyFont="1" applyFill="1" applyAlignment="1">
      <alignment horizontal="left"/>
    </xf>
    <xf numFmtId="0" fontId="2" fillId="0" borderId="0" xfId="94" applyFont="1" applyFill="1" applyAlignment="1"/>
    <xf numFmtId="167" fontId="12" fillId="31" borderId="13" xfId="94" quotePrefix="1" applyNumberFormat="1" applyFont="1" applyFill="1" applyBorder="1" applyAlignment="1">
      <alignment horizontal="right" vertical="center" wrapText="1"/>
    </xf>
    <xf numFmtId="167" fontId="12" fillId="31" borderId="27" xfId="94" quotePrefix="1" applyNumberFormat="1" applyFont="1" applyFill="1" applyBorder="1" applyAlignment="1">
      <alignment horizontal="right" vertical="center" wrapText="1"/>
    </xf>
    <xf numFmtId="0" fontId="2" fillId="9" borderId="0" xfId="97" applyFont="1" applyAlignment="1"/>
    <xf numFmtId="0" fontId="2" fillId="9" borderId="0" xfId="94" applyFont="1" applyAlignment="1"/>
    <xf numFmtId="0" fontId="4" fillId="35" borderId="0" xfId="0" applyFont="1" applyFill="1" applyAlignment="1">
      <alignment horizontal="center" wrapText="1"/>
    </xf>
    <xf numFmtId="0" fontId="38" fillId="33" borderId="14" xfId="97" applyFont="1" applyFill="1" applyBorder="1" applyAlignment="1">
      <alignment horizontal="right"/>
    </xf>
    <xf numFmtId="0" fontId="38" fillId="33" borderId="27" xfId="97" applyFont="1" applyFill="1" applyBorder="1" applyAlignment="1">
      <alignment horizontal="right"/>
    </xf>
    <xf numFmtId="49" fontId="38" fillId="31" borderId="26" xfId="99" applyNumberFormat="1" applyFont="1" applyFill="1" applyBorder="1" applyAlignment="1">
      <alignment horizontal="center" vertical="center" wrapText="1"/>
    </xf>
    <xf numFmtId="49" fontId="38" fillId="31" borderId="0" xfId="99" applyNumberFormat="1" applyFont="1" applyFill="1" applyBorder="1" applyAlignment="1">
      <alignment horizontal="center" vertical="center" wrapText="1"/>
    </xf>
    <xf numFmtId="0" fontId="62" fillId="42" borderId="13" xfId="0" applyNumberFormat="1" applyFont="1" applyFill="1" applyBorder="1" applyAlignment="1" applyProtection="1">
      <alignment horizontal="center" vertical="center"/>
      <protection locked="0"/>
    </xf>
    <xf numFmtId="0" fontId="62" fillId="42" borderId="14" xfId="0" applyNumberFormat="1" applyFont="1" applyFill="1" applyBorder="1" applyAlignment="1" applyProtection="1">
      <alignment horizontal="center" vertical="center"/>
      <protection locked="0"/>
    </xf>
    <xf numFmtId="0" fontId="62" fillId="42" borderId="27" xfId="0" applyNumberFormat="1" applyFont="1" applyFill="1" applyBorder="1" applyAlignment="1" applyProtection="1">
      <alignment horizontal="center" vertical="center"/>
      <protection locked="0"/>
    </xf>
    <xf numFmtId="0" fontId="42" fillId="36" borderId="33" xfId="0" applyNumberFormat="1" applyFont="1" applyFill="1" applyBorder="1" applyAlignment="1" applyProtection="1">
      <alignment horizontal="center"/>
      <protection locked="0"/>
    </xf>
    <xf numFmtId="0" fontId="42" fillId="35" borderId="34" xfId="0" applyNumberFormat="1" applyFont="1" applyFill="1" applyBorder="1" applyAlignment="1" applyProtection="1">
      <alignment horizontal="center"/>
      <protection locked="0"/>
    </xf>
    <xf numFmtId="0" fontId="42" fillId="35" borderId="33" xfId="0" applyNumberFormat="1" applyFont="1" applyFill="1" applyBorder="1" applyAlignment="1" applyProtection="1">
      <alignment horizontal="center"/>
      <protection locked="0"/>
    </xf>
    <xf numFmtId="0" fontId="62" fillId="43" borderId="28" xfId="0" applyNumberFormat="1" applyFont="1" applyFill="1" applyBorder="1" applyAlignment="1" applyProtection="1">
      <alignment horizontal="center" vertical="center"/>
      <protection locked="0"/>
    </xf>
    <xf numFmtId="0" fontId="62" fillId="43" borderId="25" xfId="0" applyNumberFormat="1" applyFont="1" applyFill="1" applyBorder="1" applyAlignment="1" applyProtection="1">
      <alignment horizontal="center" vertical="center"/>
      <protection locked="0"/>
    </xf>
    <xf numFmtId="0" fontId="42" fillId="36" borderId="0" xfId="0" applyNumberFormat="1" applyFont="1" applyFill="1" applyAlignment="1" applyProtection="1">
      <alignment horizontal="center"/>
      <protection locked="0"/>
    </xf>
    <xf numFmtId="49" fontId="38" fillId="31" borderId="13" xfId="97" applyNumberFormat="1" applyFont="1" applyFill="1" applyBorder="1" applyAlignment="1">
      <alignment horizontal="center" vertical="center" wrapText="1"/>
    </xf>
    <xf numFmtId="49" fontId="38" fillId="31" borderId="14" xfId="97" applyNumberFormat="1" applyFont="1" applyFill="1" applyBorder="1" applyAlignment="1">
      <alignment horizontal="center" vertical="center" wrapText="1"/>
    </xf>
    <xf numFmtId="49" fontId="38" fillId="31" borderId="27" xfId="97" applyNumberFormat="1" applyFont="1" applyFill="1" applyBorder="1" applyAlignment="1">
      <alignment horizontal="center" vertical="center" wrapText="1"/>
    </xf>
    <xf numFmtId="0" fontId="42" fillId="35" borderId="0" xfId="0" applyNumberFormat="1" applyFont="1" applyFill="1" applyAlignment="1" applyProtection="1">
      <alignment horizontal="center"/>
      <protection locked="0"/>
    </xf>
    <xf numFmtId="0" fontId="62" fillId="44" borderId="0" xfId="0" applyNumberFormat="1" applyFont="1" applyFill="1" applyAlignment="1" applyProtection="1">
      <alignment horizontal="center" vertical="center"/>
      <protection locked="0"/>
    </xf>
    <xf numFmtId="0" fontId="1" fillId="9" borderId="0" xfId="94" applyAlignment="1"/>
    <xf numFmtId="0" fontId="62" fillId="45" borderId="0" xfId="0" applyNumberFormat="1" applyFont="1" applyFill="1" applyAlignment="1" applyProtection="1">
      <alignment horizontal="center" vertical="center"/>
      <protection locked="0"/>
    </xf>
    <xf numFmtId="166" fontId="7" fillId="7" borderId="12" xfId="94" applyNumberFormat="1" applyFont="1" applyFill="1" applyBorder="1" applyAlignment="1">
      <alignment horizontal="left"/>
    </xf>
    <xf numFmtId="167" fontId="38" fillId="31" borderId="13" xfId="94" quotePrefix="1" applyNumberFormat="1" applyFont="1" applyFill="1" applyBorder="1" applyAlignment="1">
      <alignment horizontal="left" vertical="center" wrapText="1"/>
    </xf>
    <xf numFmtId="167" fontId="38" fillId="31" borderId="14" xfId="94" quotePrefix="1" applyNumberFormat="1" applyFont="1" applyFill="1" applyBorder="1" applyAlignment="1">
      <alignment horizontal="left" vertical="center" wrapText="1"/>
    </xf>
    <xf numFmtId="167" fontId="38" fillId="31" borderId="27" xfId="94" quotePrefix="1" applyNumberFormat="1" applyFont="1" applyFill="1" applyBorder="1" applyAlignment="1">
      <alignment horizontal="left" vertical="center" wrapText="1"/>
    </xf>
    <xf numFmtId="0" fontId="11" fillId="46" borderId="14" xfId="92" applyFont="1" applyFill="1" applyBorder="1" applyAlignment="1">
      <alignment wrapText="1"/>
    </xf>
    <xf numFmtId="0" fontId="7" fillId="46" borderId="14" xfId="91" applyFont="1" applyFill="1" applyBorder="1" applyAlignment="1">
      <alignment wrapText="1"/>
    </xf>
    <xf numFmtId="0" fontId="7" fillId="46" borderId="27" xfId="91" applyFont="1" applyFill="1" applyBorder="1" applyAlignment="1">
      <alignment wrapText="1"/>
    </xf>
  </cellXfs>
  <cellStyles count="11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Blockout" xfId="51" xr:uid="{00000000-0005-0000-0000-000032000000}"/>
    <cellStyle name="Blockout 2" xfId="52" xr:uid="{00000000-0005-0000-0000-000033000000}"/>
    <cellStyle name="Blockout 2 2" xfId="53" xr:uid="{00000000-0005-0000-0000-000034000000}"/>
    <cellStyle name="Blockout 3" xfId="54" xr:uid="{00000000-0005-0000-0000-000035000000}"/>
    <cellStyle name="Calculation" xfId="55" builtinId="22" customBuiltin="1"/>
    <cellStyle name="Calculation 2" xfId="56" xr:uid="{00000000-0005-0000-0000-000037000000}"/>
    <cellStyle name="Check Cell" xfId="57" builtinId="23" customBuiltin="1"/>
    <cellStyle name="Check Cell 2" xfId="58" xr:uid="{00000000-0005-0000-0000-000039000000}"/>
    <cellStyle name="Comma" xfId="59" builtinId="3"/>
    <cellStyle name="Comma 2" xfId="60" xr:uid="{00000000-0005-0000-0000-00003B000000}"/>
    <cellStyle name="Comma 2 2" xfId="61" xr:uid="{00000000-0005-0000-0000-00003C000000}"/>
    <cellStyle name="Comma 3" xfId="62" xr:uid="{00000000-0005-0000-0000-00003D000000}"/>
    <cellStyle name="Explanatory Text" xfId="63" builtinId="53" customBuiltin="1"/>
    <cellStyle name="Good" xfId="64" builtinId="26" customBuiltin="1"/>
    <cellStyle name="Good 2" xfId="65" xr:uid="{00000000-0005-0000-0000-000040000000}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0" builtinId="8"/>
    <cellStyle name="Input" xfId="71" builtinId="20" customBuiltin="1"/>
    <cellStyle name="Input 2" xfId="72" xr:uid="{00000000-0005-0000-0000-000047000000}"/>
    <cellStyle name="Input1" xfId="73" xr:uid="{00000000-0005-0000-0000-000048000000}"/>
    <cellStyle name="Input1 2" xfId="74" xr:uid="{00000000-0005-0000-0000-000049000000}"/>
    <cellStyle name="Input1 2 2" xfId="75" xr:uid="{00000000-0005-0000-0000-00004A000000}"/>
    <cellStyle name="Input1 3" xfId="76" xr:uid="{00000000-0005-0000-0000-00004B000000}"/>
    <cellStyle name="Input2" xfId="77" xr:uid="{00000000-0005-0000-0000-00004C000000}"/>
    <cellStyle name="Input2 2" xfId="78" xr:uid="{00000000-0005-0000-0000-00004D000000}"/>
    <cellStyle name="Input3" xfId="79" xr:uid="{00000000-0005-0000-0000-00004E000000}"/>
    <cellStyle name="Input3 2" xfId="80" xr:uid="{00000000-0005-0000-0000-00004F000000}"/>
    <cellStyle name="Input3 2 2" xfId="81" xr:uid="{00000000-0005-0000-0000-000050000000}"/>
    <cellStyle name="Input3 3" xfId="82" xr:uid="{00000000-0005-0000-0000-000051000000}"/>
    <cellStyle name="Linked Cell" xfId="83" builtinId="24" customBuiltin="1"/>
    <cellStyle name="Neutral" xfId="84" builtinId="28" customBuiltin="1"/>
    <cellStyle name="Neutral 2" xfId="85" xr:uid="{00000000-0005-0000-0000-000054000000}"/>
    <cellStyle name="Normal" xfId="0" builtinId="0"/>
    <cellStyle name="Normal 2" xfId="86" xr:uid="{00000000-0005-0000-0000-000056000000}"/>
    <cellStyle name="Normal 2 2" xfId="87" xr:uid="{00000000-0005-0000-0000-000057000000}"/>
    <cellStyle name="Normal 3" xfId="88" xr:uid="{00000000-0005-0000-0000-000058000000}"/>
    <cellStyle name="Normal 3 2" xfId="89" xr:uid="{00000000-0005-0000-0000-000059000000}"/>
    <cellStyle name="Normal_2010 06 02 - Urgent RIN for Vic DNSPs revised proposals" xfId="90" xr:uid="{00000000-0005-0000-0000-00005A000000}"/>
    <cellStyle name="Normal_2010 06 22 - AA - Scheme Templates for data collection" xfId="91" xr:uid="{00000000-0005-0000-0000-00005B000000}"/>
    <cellStyle name="Normal_2010 06 22 - IE - Scheme Template for data collection" xfId="92" xr:uid="{00000000-0005-0000-0000-00005C000000}"/>
    <cellStyle name="Normal_Book1" xfId="93" xr:uid="{00000000-0005-0000-0000-00005D000000}"/>
    <cellStyle name="Normal_D11 2371025  Financial information - 2012 Draft RIN - Ausgrid" xfId="94" xr:uid="{00000000-0005-0000-0000-00005E000000}"/>
    <cellStyle name="Normal_D11 2371025  Financial information - 2012 Draft RIN - Ausgrid 2" xfId="95" xr:uid="{00000000-0005-0000-0000-00005F000000}"/>
    <cellStyle name="Normal_D12 1569  Opex, DMIS, EBSS - 2012 draft RIN - Ausgrid" xfId="96" xr:uid="{00000000-0005-0000-0000-000060000000}"/>
    <cellStyle name="Normal_D12 16703  Overheads, Avoided Cost, ACS, Demand and Revenue - 2012 draft RIN - Ausgrid" xfId="97" xr:uid="{00000000-0005-0000-0000-000061000000}"/>
    <cellStyle name="Normal_D12 16703  Overheads, Avoided Cost, ACS, Demand and Revenue - 2012 draft RIN - Ausgrid 2" xfId="98" xr:uid="{00000000-0005-0000-0000-000062000000}"/>
    <cellStyle name="Normal_Sheet1" xfId="99" xr:uid="{00000000-0005-0000-0000-000063000000}"/>
    <cellStyle name="Note" xfId="100" builtinId="10" customBuiltin="1"/>
    <cellStyle name="Note 2" xfId="101" xr:uid="{00000000-0005-0000-0000-000065000000}"/>
    <cellStyle name="Output" xfId="102" builtinId="21" customBuiltin="1"/>
    <cellStyle name="Output 2" xfId="103" xr:uid="{00000000-0005-0000-0000-000067000000}"/>
    <cellStyle name="Percent" xfId="104" builtinId="5"/>
    <cellStyle name="Style 1" xfId="105" xr:uid="{00000000-0005-0000-0000-000069000000}"/>
    <cellStyle name="Style 1 2" xfId="106" xr:uid="{00000000-0005-0000-0000-00006A000000}"/>
    <cellStyle name="Style 1 2 2" xfId="107" xr:uid="{00000000-0005-0000-0000-00006B000000}"/>
    <cellStyle name="Style 1 3" xfId="108" xr:uid="{00000000-0005-0000-0000-00006C000000}"/>
    <cellStyle name="Title" xfId="109" builtinId="15" customBuiltin="1"/>
    <cellStyle name="Total" xfId="110" builtinId="25" customBuiltin="1"/>
    <cellStyle name="Warning Text" xfId="111" builtinId="11" customBuiltin="1"/>
  </cellStyles>
  <dxfs count="9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 Statement of pipeline assets'!Print_Area"/><Relationship Id="rId13" Type="http://schemas.openxmlformats.org/officeDocument/2006/relationships/hyperlink" Target="#'3.4 Shared supporting assets'!Print_Area"/><Relationship Id="rId18" Type="http://schemas.openxmlformats.org/officeDocument/2006/relationships/hyperlink" Target="#'4.1 Pipelines capex'!Print_Area"/><Relationship Id="rId3" Type="http://schemas.openxmlformats.org/officeDocument/2006/relationships/hyperlink" Target="#'2. Revenues and expenses'!Print_Area"/><Relationship Id="rId7" Type="http://schemas.openxmlformats.org/officeDocument/2006/relationships/hyperlink" Target="#'2.4 Shared costs'!Print_Area"/><Relationship Id="rId12" Type="http://schemas.openxmlformats.org/officeDocument/2006/relationships/hyperlink" Target="#'2.1 Revenue by service'!Print_Area"/><Relationship Id="rId17" Type="http://schemas.openxmlformats.org/officeDocument/2006/relationships/hyperlink" Target="#'3.2 Pipeline asset impairment'!Print_Area"/><Relationship Id="rId2" Type="http://schemas.openxmlformats.org/officeDocument/2006/relationships/hyperlink" Target="#'1. Pipeline information'!A1"/><Relationship Id="rId16" Type="http://schemas.openxmlformats.org/officeDocument/2006/relationships/hyperlink" Target="#'5.1 Exempt WAP services'!Print_Area"/><Relationship Id="rId1" Type="http://schemas.openxmlformats.org/officeDocument/2006/relationships/hyperlink" Target="#Cover!A1"/><Relationship Id="rId6" Type="http://schemas.openxmlformats.org/officeDocument/2006/relationships/hyperlink" Target="#'1.1 Financial performance'!Print_Area"/><Relationship Id="rId11" Type="http://schemas.openxmlformats.org/officeDocument/2006/relationships/hyperlink" Target="#'3.1 Pipeline asset useful life'!Print_Area"/><Relationship Id="rId5" Type="http://schemas.openxmlformats.org/officeDocument/2006/relationships/hyperlink" Target="#'2.2 Revenue contributions '!Print_Area"/><Relationship Id="rId15" Type="http://schemas.openxmlformats.org/officeDocument/2006/relationships/hyperlink" Target="#'3.3 Depreciation amortisation'!Print_Area"/><Relationship Id="rId10" Type="http://schemas.openxmlformats.org/officeDocument/2006/relationships/hyperlink" Target="#'6. Notes'!Print_Area"/><Relationship Id="rId19" Type="http://schemas.openxmlformats.org/officeDocument/2006/relationships/hyperlink" Target="#'Amendment record'!A1"/><Relationship Id="rId4" Type="http://schemas.openxmlformats.org/officeDocument/2006/relationships/hyperlink" Target="#'2.3 Indirect revenue'!Print_Area"/><Relationship Id="rId9" Type="http://schemas.openxmlformats.org/officeDocument/2006/relationships/hyperlink" Target="#'5. Weighted average price'!Print_Area"/><Relationship Id="rId14" Type="http://schemas.openxmlformats.org/officeDocument/2006/relationships/hyperlink" Target="#'4 Recovered capital'!Print_Area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5</xdr:row>
      <xdr:rowOff>19050</xdr:rowOff>
    </xdr:from>
    <xdr:to>
      <xdr:col>4</xdr:col>
      <xdr:colOff>276225</xdr:colOff>
      <xdr:row>7</xdr:row>
      <xdr:rowOff>180975</xdr:rowOff>
    </xdr:to>
    <xdr:sp macro="" textlink="">
      <xdr:nvSpPr>
        <xdr:cNvPr id="3073" name="AutoShap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64E3A-8030-4A7B-BEE8-542F3E1EB209}"/>
            </a:ext>
          </a:extLst>
        </xdr:cNvPr>
        <xdr:cNvSpPr>
          <a:spLocks noChangeArrowheads="1"/>
        </xdr:cNvSpPr>
      </xdr:nvSpPr>
      <xdr:spPr bwMode="auto">
        <a:xfrm>
          <a:off x="771525" y="1990725"/>
          <a:ext cx="2524125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5720" rIns="180000" bIns="4572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Cover sheet</a:t>
          </a:r>
        </a:p>
      </xdr:txBody>
    </xdr:sp>
    <xdr:clientData/>
  </xdr:twoCellAnchor>
  <xdr:twoCellAnchor>
    <xdr:from>
      <xdr:col>2</xdr:col>
      <xdr:colOff>0</xdr:colOff>
      <xdr:row>9</xdr:row>
      <xdr:rowOff>28575</xdr:rowOff>
    </xdr:from>
    <xdr:to>
      <xdr:col>4</xdr:col>
      <xdr:colOff>295275</xdr:colOff>
      <xdr:row>12</xdr:row>
      <xdr:rowOff>0</xdr:rowOff>
    </xdr:to>
    <xdr:sp macro="" textlink="">
      <xdr:nvSpPr>
        <xdr:cNvPr id="3075" name="AutoShap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5FE09C-A567-4037-B186-A23F73683301}"/>
            </a:ext>
          </a:extLst>
        </xdr:cNvPr>
        <xdr:cNvSpPr>
          <a:spLocks noChangeArrowheads="1"/>
        </xdr:cNvSpPr>
      </xdr:nvSpPr>
      <xdr:spPr bwMode="auto">
        <a:xfrm>
          <a:off x="790575" y="2762250"/>
          <a:ext cx="2524125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1. Pipeline information</a:t>
          </a:r>
        </a:p>
      </xdr:txBody>
    </xdr:sp>
    <xdr:clientData/>
  </xdr:twoCellAnchor>
  <xdr:twoCellAnchor>
    <xdr:from>
      <xdr:col>1</xdr:col>
      <xdr:colOff>369794</xdr:colOff>
      <xdr:row>17</xdr:row>
      <xdr:rowOff>52106</xdr:rowOff>
    </xdr:from>
    <xdr:to>
      <xdr:col>4</xdr:col>
      <xdr:colOff>284069</xdr:colOff>
      <xdr:row>20</xdr:row>
      <xdr:rowOff>23531</xdr:rowOff>
    </xdr:to>
    <xdr:sp macro="" textlink="">
      <xdr:nvSpPr>
        <xdr:cNvPr id="3076" name="AutoShap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72DA91-8941-49D6-B929-579AF9C93EFC}"/>
            </a:ext>
          </a:extLst>
        </xdr:cNvPr>
        <xdr:cNvSpPr>
          <a:spLocks noChangeArrowheads="1"/>
        </xdr:cNvSpPr>
      </xdr:nvSpPr>
      <xdr:spPr bwMode="auto">
        <a:xfrm>
          <a:off x="784412" y="3469900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 Revenues and expenses</a:t>
          </a:r>
        </a:p>
      </xdr:txBody>
    </xdr:sp>
    <xdr:clientData/>
  </xdr:twoCellAnchor>
  <xdr:twoCellAnchor>
    <xdr:from>
      <xdr:col>2</xdr:col>
      <xdr:colOff>401731</xdr:colOff>
      <xdr:row>29</xdr:row>
      <xdr:rowOff>17369</xdr:rowOff>
    </xdr:from>
    <xdr:to>
      <xdr:col>4</xdr:col>
      <xdr:colOff>697006</xdr:colOff>
      <xdr:row>31</xdr:row>
      <xdr:rowOff>179294</xdr:rowOff>
    </xdr:to>
    <xdr:sp macro="" textlink="">
      <xdr:nvSpPr>
        <xdr:cNvPr id="3078" name="AutoShap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A29ADA-F1E1-4A71-91B6-537FC7923C18}"/>
            </a:ext>
          </a:extLst>
        </xdr:cNvPr>
        <xdr:cNvSpPr>
          <a:spLocks noChangeArrowheads="1"/>
        </xdr:cNvSpPr>
      </xdr:nvSpPr>
      <xdr:spPr bwMode="auto">
        <a:xfrm>
          <a:off x="1197349" y="5743575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2.3 Indirect revenue</a:t>
          </a:r>
        </a:p>
      </xdr:txBody>
    </xdr:sp>
    <xdr:clientData/>
  </xdr:twoCellAnchor>
  <xdr:twoCellAnchor>
    <xdr:from>
      <xdr:col>2</xdr:col>
      <xdr:colOff>412937</xdr:colOff>
      <xdr:row>25</xdr:row>
      <xdr:rowOff>38101</xdr:rowOff>
    </xdr:from>
    <xdr:to>
      <xdr:col>4</xdr:col>
      <xdr:colOff>708212</xdr:colOff>
      <xdr:row>28</xdr:row>
      <xdr:rowOff>1</xdr:rowOff>
    </xdr:to>
    <xdr:sp macro="" textlink="">
      <xdr:nvSpPr>
        <xdr:cNvPr id="3090" name="AutoShape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7A473D2-0401-456B-A090-8569F55E81F2}"/>
            </a:ext>
          </a:extLst>
        </xdr:cNvPr>
        <xdr:cNvSpPr>
          <a:spLocks noChangeArrowheads="1"/>
        </xdr:cNvSpPr>
      </xdr:nvSpPr>
      <xdr:spPr bwMode="auto">
        <a:xfrm>
          <a:off x="1208555" y="5002307"/>
          <a:ext cx="2514039" cy="533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2.2 Revenue contributions</a:t>
          </a:r>
        </a:p>
      </xdr:txBody>
    </xdr:sp>
    <xdr:clientData/>
  </xdr:twoCellAnchor>
  <xdr:twoCellAnchor>
    <xdr:from>
      <xdr:col>2</xdr:col>
      <xdr:colOff>390524</xdr:colOff>
      <xdr:row>13</xdr:row>
      <xdr:rowOff>8965</xdr:rowOff>
    </xdr:from>
    <xdr:to>
      <xdr:col>4</xdr:col>
      <xdr:colOff>685800</xdr:colOff>
      <xdr:row>15</xdr:row>
      <xdr:rowOff>123265</xdr:rowOff>
    </xdr:to>
    <xdr:sp macro="" textlink="">
      <xdr:nvSpPr>
        <xdr:cNvPr id="3148" name="AutoShap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E634B34-7171-459A-8FCD-EC8736EFFDEB}"/>
            </a:ext>
          </a:extLst>
        </xdr:cNvPr>
        <xdr:cNvSpPr>
          <a:spLocks noChangeArrowheads="1"/>
        </xdr:cNvSpPr>
      </xdr:nvSpPr>
      <xdr:spPr bwMode="auto">
        <a:xfrm>
          <a:off x="1186142" y="2664759"/>
          <a:ext cx="2514040" cy="4953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1.1 Financial performance</a:t>
          </a:r>
        </a:p>
      </xdr:txBody>
    </xdr:sp>
    <xdr:clientData/>
  </xdr:twoCellAnchor>
  <xdr:twoCellAnchor>
    <xdr:from>
      <xdr:col>2</xdr:col>
      <xdr:colOff>390525</xdr:colOff>
      <xdr:row>33</xdr:row>
      <xdr:rowOff>15689</xdr:rowOff>
    </xdr:from>
    <xdr:to>
      <xdr:col>4</xdr:col>
      <xdr:colOff>685800</xdr:colOff>
      <xdr:row>35</xdr:row>
      <xdr:rowOff>178174</xdr:rowOff>
    </xdr:to>
    <xdr:sp macro="" textlink="">
      <xdr:nvSpPr>
        <xdr:cNvPr id="3155" name="AutoShap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3C6BE6F-8DCA-4A1D-B374-073E3FEE6567}"/>
            </a:ext>
          </a:extLst>
        </xdr:cNvPr>
        <xdr:cNvSpPr>
          <a:spLocks noChangeArrowheads="1"/>
        </xdr:cNvSpPr>
      </xdr:nvSpPr>
      <xdr:spPr bwMode="auto">
        <a:xfrm>
          <a:off x="1186143" y="6571130"/>
          <a:ext cx="2514039" cy="54348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ffec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2.4 Shared costs</a:t>
          </a:r>
        </a:p>
      </xdr:txBody>
    </xdr:sp>
    <xdr:clientData/>
  </xdr:twoCellAnchor>
  <xdr:twoCellAnchor>
    <xdr:from>
      <xdr:col>1</xdr:col>
      <xdr:colOff>291353</xdr:colOff>
      <xdr:row>37</xdr:row>
      <xdr:rowOff>16809</xdr:rowOff>
    </xdr:from>
    <xdr:to>
      <xdr:col>4</xdr:col>
      <xdr:colOff>205628</xdr:colOff>
      <xdr:row>39</xdr:row>
      <xdr:rowOff>178734</xdr:rowOff>
    </xdr:to>
    <xdr:sp macro="" textlink="">
      <xdr:nvSpPr>
        <xdr:cNvPr id="3157" name="AutoShap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C2CF228-7C27-4A1B-8FB6-17CBC002718A}"/>
            </a:ext>
          </a:extLst>
        </xdr:cNvPr>
        <xdr:cNvSpPr>
          <a:spLocks noChangeArrowheads="1"/>
        </xdr:cNvSpPr>
      </xdr:nvSpPr>
      <xdr:spPr bwMode="auto">
        <a:xfrm>
          <a:off x="705971" y="7334250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 Statement of pipeline assets</a:t>
          </a:r>
        </a:p>
      </xdr:txBody>
    </xdr:sp>
    <xdr:clientData/>
  </xdr:twoCellAnchor>
  <xdr:twoCellAnchor>
    <xdr:from>
      <xdr:col>6</xdr:col>
      <xdr:colOff>20731</xdr:colOff>
      <xdr:row>24</xdr:row>
      <xdr:rowOff>182095</xdr:rowOff>
    </xdr:from>
    <xdr:to>
      <xdr:col>8</xdr:col>
      <xdr:colOff>316006</xdr:colOff>
      <xdr:row>27</xdr:row>
      <xdr:rowOff>153520</xdr:rowOff>
    </xdr:to>
    <xdr:sp macro="" textlink="">
      <xdr:nvSpPr>
        <xdr:cNvPr id="3173" name="AutoShap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3CDFFEF-5B9C-4C5B-BB9D-BCB745527C29}"/>
            </a:ext>
          </a:extLst>
        </xdr:cNvPr>
        <xdr:cNvSpPr>
          <a:spLocks noChangeAspect="1" noChangeArrowheads="1"/>
        </xdr:cNvSpPr>
      </xdr:nvSpPr>
      <xdr:spPr bwMode="auto">
        <a:xfrm>
          <a:off x="4413437" y="4955801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5. Weighted average price</a:t>
          </a:r>
        </a:p>
      </xdr:txBody>
    </xdr:sp>
    <xdr:clientData/>
  </xdr:twoCellAnchor>
  <xdr:twoCellAnchor>
    <xdr:from>
      <xdr:col>6</xdr:col>
      <xdr:colOff>33058</xdr:colOff>
      <xdr:row>32</xdr:row>
      <xdr:rowOff>103655</xdr:rowOff>
    </xdr:from>
    <xdr:to>
      <xdr:col>8</xdr:col>
      <xdr:colOff>328333</xdr:colOff>
      <xdr:row>35</xdr:row>
      <xdr:rowOff>8405</xdr:rowOff>
    </xdr:to>
    <xdr:sp macro="" textlink="">
      <xdr:nvSpPr>
        <xdr:cNvPr id="3176" name="AutoShape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6C92FDD-09BC-4ED8-B23D-7AD7D7190BB4}"/>
            </a:ext>
          </a:extLst>
        </xdr:cNvPr>
        <xdr:cNvSpPr>
          <a:spLocks noChangeArrowheads="1"/>
        </xdr:cNvSpPr>
      </xdr:nvSpPr>
      <xdr:spPr bwMode="auto">
        <a:xfrm>
          <a:off x="4425764" y="6401361"/>
          <a:ext cx="2514040" cy="47625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6. Notes</a:t>
          </a:r>
        </a:p>
      </xdr:txBody>
    </xdr:sp>
    <xdr:clientData/>
  </xdr:twoCellAnchor>
  <xdr:twoCellAnchor>
    <xdr:from>
      <xdr:col>2</xdr:col>
      <xdr:colOff>468966</xdr:colOff>
      <xdr:row>40</xdr:row>
      <xdr:rowOff>114859</xdr:rowOff>
    </xdr:from>
    <xdr:to>
      <xdr:col>4</xdr:col>
      <xdr:colOff>764241</xdr:colOff>
      <xdr:row>43</xdr:row>
      <xdr:rowOff>47359</xdr:rowOff>
    </xdr:to>
    <xdr:sp macro="" textlink="">
      <xdr:nvSpPr>
        <xdr:cNvPr id="21" name="AutoShape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EFB475A-BF6D-4325-8837-937C8CD6B7BE}"/>
            </a:ext>
          </a:extLst>
        </xdr:cNvPr>
        <xdr:cNvSpPr>
          <a:spLocks noChangeArrowheads="1"/>
        </xdr:cNvSpPr>
      </xdr:nvSpPr>
      <xdr:spPr bwMode="auto">
        <a:xfrm>
          <a:off x="1264584" y="7936565"/>
          <a:ext cx="2514039" cy="5040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3.1 Pipeline asset useful life</a:t>
          </a:r>
        </a:p>
      </xdr:txBody>
    </xdr:sp>
    <xdr:clientData/>
  </xdr:twoCellAnchor>
  <xdr:twoCellAnchor>
    <xdr:from>
      <xdr:col>2</xdr:col>
      <xdr:colOff>424142</xdr:colOff>
      <xdr:row>21</xdr:row>
      <xdr:rowOff>23533</xdr:rowOff>
    </xdr:from>
    <xdr:to>
      <xdr:col>4</xdr:col>
      <xdr:colOff>719417</xdr:colOff>
      <xdr:row>23</xdr:row>
      <xdr:rowOff>174252</xdr:rowOff>
    </xdr:to>
    <xdr:sp macro="" textlink="">
      <xdr:nvSpPr>
        <xdr:cNvPr id="24" name="AutoShape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5BA55D8-FCD3-4EF1-BDFA-026456156849}"/>
            </a:ext>
          </a:extLst>
        </xdr:cNvPr>
        <xdr:cNvSpPr>
          <a:spLocks noChangeArrowheads="1"/>
        </xdr:cNvSpPr>
      </xdr:nvSpPr>
      <xdr:spPr bwMode="auto">
        <a:xfrm>
          <a:off x="1219760" y="4214533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2.1 Revenue by service</a:t>
          </a:r>
        </a:p>
      </xdr:txBody>
    </xdr:sp>
    <xdr:clientData/>
  </xdr:twoCellAnchor>
  <xdr:twoCellAnchor>
    <xdr:from>
      <xdr:col>6</xdr:col>
      <xdr:colOff>67234</xdr:colOff>
      <xdr:row>5</xdr:row>
      <xdr:rowOff>44823</xdr:rowOff>
    </xdr:from>
    <xdr:to>
      <xdr:col>8</xdr:col>
      <xdr:colOff>362509</xdr:colOff>
      <xdr:row>8</xdr:row>
      <xdr:rowOff>16248</xdr:rowOff>
    </xdr:to>
    <xdr:sp macro="" textlink="">
      <xdr:nvSpPr>
        <xdr:cNvPr id="26" name="AutoShap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176CF16-4082-4850-8B26-E86B17CC4C24}"/>
            </a:ext>
          </a:extLst>
        </xdr:cNvPr>
        <xdr:cNvSpPr>
          <a:spLocks noChangeArrowheads="1"/>
        </xdr:cNvSpPr>
      </xdr:nvSpPr>
      <xdr:spPr bwMode="auto">
        <a:xfrm>
          <a:off x="4459940" y="1176617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lnSpc>
              <a:spcPts val="1000"/>
            </a:lnSpc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 Statement of pipeline assets (continued)</a:t>
          </a:r>
        </a:p>
      </xdr:txBody>
    </xdr:sp>
    <xdr:clientData/>
  </xdr:twoCellAnchor>
  <xdr:twoCellAnchor>
    <xdr:from>
      <xdr:col>6</xdr:col>
      <xdr:colOff>480172</xdr:colOff>
      <xdr:row>12</xdr:row>
      <xdr:rowOff>177052</xdr:rowOff>
    </xdr:from>
    <xdr:to>
      <xdr:col>8</xdr:col>
      <xdr:colOff>775447</xdr:colOff>
      <xdr:row>15</xdr:row>
      <xdr:rowOff>148477</xdr:rowOff>
    </xdr:to>
    <xdr:sp macro="" textlink="">
      <xdr:nvSpPr>
        <xdr:cNvPr id="28" name="AutoShap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06DFDFF-E5E4-499B-98B7-16800A5D6FE9}"/>
            </a:ext>
          </a:extLst>
        </xdr:cNvPr>
        <xdr:cNvSpPr>
          <a:spLocks noChangeArrowheads="1"/>
        </xdr:cNvSpPr>
      </xdr:nvSpPr>
      <xdr:spPr bwMode="auto">
        <a:xfrm>
          <a:off x="4984937" y="2642346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3.4 Shared supporting assets</a:t>
          </a:r>
        </a:p>
      </xdr:txBody>
    </xdr:sp>
    <xdr:clientData/>
  </xdr:twoCellAnchor>
  <xdr:twoCellAnchor>
    <xdr:from>
      <xdr:col>6</xdr:col>
      <xdr:colOff>31937</xdr:colOff>
      <xdr:row>17</xdr:row>
      <xdr:rowOff>73397</xdr:rowOff>
    </xdr:from>
    <xdr:to>
      <xdr:col>8</xdr:col>
      <xdr:colOff>327211</xdr:colOff>
      <xdr:row>20</xdr:row>
      <xdr:rowOff>44822</xdr:rowOff>
    </xdr:to>
    <xdr:sp macro="" textlink="">
      <xdr:nvSpPr>
        <xdr:cNvPr id="31" name="AutoShape 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F2BE5B2-326D-4690-9759-EE80301C13EA}"/>
            </a:ext>
          </a:extLst>
        </xdr:cNvPr>
        <xdr:cNvSpPr>
          <a:spLocks noChangeArrowheads="1"/>
        </xdr:cNvSpPr>
      </xdr:nvSpPr>
      <xdr:spPr bwMode="auto">
        <a:xfrm>
          <a:off x="4424643" y="3491191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4.  Recovered capital</a:t>
          </a:r>
        </a:p>
      </xdr:txBody>
    </xdr:sp>
    <xdr:clientData/>
  </xdr:twoCellAnchor>
  <xdr:twoCellAnchor>
    <xdr:from>
      <xdr:col>6</xdr:col>
      <xdr:colOff>502583</xdr:colOff>
      <xdr:row>8</xdr:row>
      <xdr:rowOff>143437</xdr:rowOff>
    </xdr:from>
    <xdr:to>
      <xdr:col>8</xdr:col>
      <xdr:colOff>797858</xdr:colOff>
      <xdr:row>11</xdr:row>
      <xdr:rowOff>114862</xdr:rowOff>
    </xdr:to>
    <xdr:sp macro="" textlink="">
      <xdr:nvSpPr>
        <xdr:cNvPr id="34" name="AutoShape 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086C2BD-5F7B-4931-9D4E-AC722074B5AC}"/>
            </a:ext>
          </a:extLst>
        </xdr:cNvPr>
        <xdr:cNvSpPr>
          <a:spLocks noChangeArrowheads="1"/>
        </xdr:cNvSpPr>
      </xdr:nvSpPr>
      <xdr:spPr bwMode="auto">
        <a:xfrm>
          <a:off x="4895289" y="1846731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3.3  Depreciation amortisation</a:t>
          </a:r>
        </a:p>
      </xdr:txBody>
    </xdr:sp>
    <xdr:clientData/>
  </xdr:twoCellAnchor>
  <xdr:twoCellAnchor>
    <xdr:from>
      <xdr:col>6</xdr:col>
      <xdr:colOff>448239</xdr:colOff>
      <xdr:row>28</xdr:row>
      <xdr:rowOff>100852</xdr:rowOff>
    </xdr:from>
    <xdr:to>
      <xdr:col>8</xdr:col>
      <xdr:colOff>743514</xdr:colOff>
      <xdr:row>31</xdr:row>
      <xdr:rowOff>53227</xdr:rowOff>
    </xdr:to>
    <xdr:sp macro="" textlink="">
      <xdr:nvSpPr>
        <xdr:cNvPr id="27" name="AutoShape 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BC773B3-2031-4778-8F9C-69F2D0D7B504}"/>
            </a:ext>
          </a:extLst>
        </xdr:cNvPr>
        <xdr:cNvSpPr>
          <a:spLocks noChangeArrowheads="1"/>
        </xdr:cNvSpPr>
      </xdr:nvSpPr>
      <xdr:spPr bwMode="auto">
        <a:xfrm>
          <a:off x="4840945" y="5636558"/>
          <a:ext cx="2514040" cy="523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5.1 Exempt WAP services</a:t>
          </a:r>
        </a:p>
      </xdr:txBody>
    </xdr:sp>
    <xdr:clientData/>
  </xdr:twoCellAnchor>
  <xdr:twoCellAnchor>
    <xdr:from>
      <xdr:col>2</xdr:col>
      <xdr:colOff>464484</xdr:colOff>
      <xdr:row>43</xdr:row>
      <xdr:rowOff>155200</xdr:rowOff>
    </xdr:from>
    <xdr:to>
      <xdr:col>4</xdr:col>
      <xdr:colOff>759759</xdr:colOff>
      <xdr:row>46</xdr:row>
      <xdr:rowOff>87700</xdr:rowOff>
    </xdr:to>
    <xdr:sp macro="" textlink="">
      <xdr:nvSpPr>
        <xdr:cNvPr id="35" name="AutoShape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5D7C7B0-2F0D-433C-AB54-CE5D90529914}"/>
            </a:ext>
          </a:extLst>
        </xdr:cNvPr>
        <xdr:cNvSpPr>
          <a:spLocks noChangeArrowheads="1"/>
        </xdr:cNvSpPr>
      </xdr:nvSpPr>
      <xdr:spPr bwMode="auto">
        <a:xfrm>
          <a:off x="1260102" y="8548406"/>
          <a:ext cx="2514039" cy="5040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3.2 Pipeline asset impairment</a:t>
          </a:r>
        </a:p>
      </xdr:txBody>
    </xdr:sp>
    <xdr:clientData/>
  </xdr:twoCellAnchor>
  <xdr:twoCellAnchor>
    <xdr:from>
      <xdr:col>6</xdr:col>
      <xdr:colOff>493058</xdr:colOff>
      <xdr:row>21</xdr:row>
      <xdr:rowOff>56029</xdr:rowOff>
    </xdr:from>
    <xdr:to>
      <xdr:col>8</xdr:col>
      <xdr:colOff>788333</xdr:colOff>
      <xdr:row>24</xdr:row>
      <xdr:rowOff>16248</xdr:rowOff>
    </xdr:to>
    <xdr:sp macro="" textlink="">
      <xdr:nvSpPr>
        <xdr:cNvPr id="36" name="AutoShape 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4A7D053-F440-4CA0-973A-968CD860863D}"/>
            </a:ext>
          </a:extLst>
        </xdr:cNvPr>
        <xdr:cNvSpPr>
          <a:spLocks noChangeArrowheads="1"/>
        </xdr:cNvSpPr>
      </xdr:nvSpPr>
      <xdr:spPr bwMode="auto">
        <a:xfrm>
          <a:off x="4885764" y="4247029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4.1 Pipelines capex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8</xdr:col>
      <xdr:colOff>295275</xdr:colOff>
      <xdr:row>39</xdr:row>
      <xdr:rowOff>95250</xdr:rowOff>
    </xdr:to>
    <xdr:sp macro="" textlink="">
      <xdr:nvSpPr>
        <xdr:cNvPr id="22" name="AutoShape 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B1C0D68-D445-4609-819B-E19CFB5D201E}"/>
            </a:ext>
          </a:extLst>
        </xdr:cNvPr>
        <xdr:cNvSpPr>
          <a:spLocks noChangeArrowheads="1"/>
        </xdr:cNvSpPr>
      </xdr:nvSpPr>
      <xdr:spPr bwMode="auto">
        <a:xfrm>
          <a:off x="4400550" y="7248525"/>
          <a:ext cx="2524125" cy="47625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Amendment record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82B3B-1AFF-436F-9658-C2668ADD93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6608" name="Group 1">
          <a:extLst>
            <a:ext uri="{FF2B5EF4-FFF2-40B4-BE49-F238E27FC236}">
              <a16:creationId xmlns:a16="http://schemas.microsoft.com/office/drawing/2014/main" id="{EC84648C-AAE4-41B9-B078-320E0F63EFEB}"/>
            </a:ext>
          </a:extLst>
        </xdr:cNvPr>
        <xdr:cNvGrpSpPr>
          <a:grpSpLocks/>
        </xdr:cNvGrpSpPr>
      </xdr:nvGrpSpPr>
      <xdr:grpSpPr bwMode="auto">
        <a:xfrm>
          <a:off x="0" y="0"/>
          <a:ext cx="795618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B9DBC5D-0BDC-47E1-A2DD-3969F57560EA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6614" name="Picture 3">
            <a:extLst>
              <a:ext uri="{FF2B5EF4-FFF2-40B4-BE49-F238E27FC236}">
                <a16:creationId xmlns:a16="http://schemas.microsoft.com/office/drawing/2014/main" id="{AB74A475-7FA1-4BA8-9C21-A447E55466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6609" name="Group 7">
          <a:extLst>
            <a:ext uri="{FF2B5EF4-FFF2-40B4-BE49-F238E27FC236}">
              <a16:creationId xmlns:a16="http://schemas.microsoft.com/office/drawing/2014/main" id="{841B2AC1-3BAF-4D19-87B9-3BE0010D4F5E}"/>
            </a:ext>
          </a:extLst>
        </xdr:cNvPr>
        <xdr:cNvGrpSpPr>
          <a:grpSpLocks/>
        </xdr:cNvGrpSpPr>
      </xdr:nvGrpSpPr>
      <xdr:grpSpPr bwMode="auto">
        <a:xfrm>
          <a:off x="0" y="0"/>
          <a:ext cx="795618" cy="0"/>
          <a:chOff x="0" y="2"/>
          <a:chExt cx="77" cy="61"/>
        </a:xfrm>
      </xdr:grpSpPr>
      <xdr:sp macro="" textlink="">
        <xdr:nvSpPr>
          <xdr:cNvPr id="6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85675DC-9C10-4054-81B5-37DEE84DA250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6612" name="Picture 9">
            <a:extLst>
              <a:ext uri="{FF2B5EF4-FFF2-40B4-BE49-F238E27FC236}">
                <a16:creationId xmlns:a16="http://schemas.microsoft.com/office/drawing/2014/main" id="{E79B67CD-D6C3-438D-88DB-18A266E34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8164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B58039-34BC-4A02-940F-AD61BDB19F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6927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97650-385E-4686-9D2B-26AC8E1A28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5D1E81-8BA4-4F59-AE85-FC4BB5CEA5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12700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E75DA7-6226-4338-B349-D45C3C3A53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FD976-3D78-408B-A9DB-AF0A80886C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BC3606-9C66-4CA3-ACEC-C4EDF6AD04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5657" name="Group 1">
          <a:extLst>
            <a:ext uri="{FF2B5EF4-FFF2-40B4-BE49-F238E27FC236}">
              <a16:creationId xmlns:a16="http://schemas.microsoft.com/office/drawing/2014/main" id="{FFB73E1E-574E-4AF5-945A-5CF78BC9CEB4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F8D5886-F942-4F82-84F0-8554929A23BB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5663" name="Picture 3">
            <a:extLst>
              <a:ext uri="{FF2B5EF4-FFF2-40B4-BE49-F238E27FC236}">
                <a16:creationId xmlns:a16="http://schemas.microsoft.com/office/drawing/2014/main" id="{FF3A335F-FCD3-4554-8391-CC501BF2CF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5658" name="Group 7">
          <a:extLst>
            <a:ext uri="{FF2B5EF4-FFF2-40B4-BE49-F238E27FC236}">
              <a16:creationId xmlns:a16="http://schemas.microsoft.com/office/drawing/2014/main" id="{6245D4BF-834B-4DCB-8135-CEDBAE2210CD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54D27F4-FD6D-411B-B1CE-DFE43391ABED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5661" name="Picture 9">
            <a:extLst>
              <a:ext uri="{FF2B5EF4-FFF2-40B4-BE49-F238E27FC236}">
                <a16:creationId xmlns:a16="http://schemas.microsoft.com/office/drawing/2014/main" id="{901B0581-E058-4B4D-A1BB-BDDA84062F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23088-CC07-446B-9B12-E0BF3537FC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F6D6F4-178D-485D-9968-396C8F83E7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2588" name="Group 1">
          <a:extLst>
            <a:ext uri="{FF2B5EF4-FFF2-40B4-BE49-F238E27FC236}">
              <a16:creationId xmlns:a16="http://schemas.microsoft.com/office/drawing/2014/main" id="{916D0C20-8DA6-49D5-8D67-1EE783610903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71A8E13-78B3-4FEA-A9D9-6A12B40375F8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2594" name="Picture 3">
            <a:extLst>
              <a:ext uri="{FF2B5EF4-FFF2-40B4-BE49-F238E27FC236}">
                <a16:creationId xmlns:a16="http://schemas.microsoft.com/office/drawing/2014/main" id="{C10A5CAC-3C82-4181-86FF-3D773E2C5D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2589" name="Group 7">
          <a:extLst>
            <a:ext uri="{FF2B5EF4-FFF2-40B4-BE49-F238E27FC236}">
              <a16:creationId xmlns:a16="http://schemas.microsoft.com/office/drawing/2014/main" id="{4C3E1875-D790-4D58-8D8F-00FBF09ED90B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FCC16AB-76F1-4D34-BBFE-18CBED157C58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2592" name="Picture 9">
            <a:extLst>
              <a:ext uri="{FF2B5EF4-FFF2-40B4-BE49-F238E27FC236}">
                <a16:creationId xmlns:a16="http://schemas.microsoft.com/office/drawing/2014/main" id="{6E7C9082-28B3-41CF-A85E-7E14C8EB6C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31E244-53D8-43BC-AE21-650151DA63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3609" name="Group 1">
          <a:extLst>
            <a:ext uri="{FF2B5EF4-FFF2-40B4-BE49-F238E27FC236}">
              <a16:creationId xmlns:a16="http://schemas.microsoft.com/office/drawing/2014/main" id="{F0024112-B8B6-49D6-89FF-6188029350E3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465D128F-354A-4FF2-8BF2-79FDC7D35A87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3615" name="Picture 3">
            <a:extLst>
              <a:ext uri="{FF2B5EF4-FFF2-40B4-BE49-F238E27FC236}">
                <a16:creationId xmlns:a16="http://schemas.microsoft.com/office/drawing/2014/main" id="{337A040C-AD86-4DE1-ADBB-6531526D26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28575</xdr:colOff>
      <xdr:row>0</xdr:row>
      <xdr:rowOff>47625</xdr:rowOff>
    </xdr:from>
    <xdr:to>
      <xdr:col>0</xdr:col>
      <xdr:colOff>762000</xdr:colOff>
      <xdr:row>0</xdr:row>
      <xdr:rowOff>190500</xdr:rowOff>
    </xdr:to>
    <xdr:sp macro="" textlink="">
      <xdr:nvSpPr>
        <xdr:cNvPr id="6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1C321-189D-4252-B246-5FD665BBE567}"/>
            </a:ext>
          </a:extLst>
        </xdr:cNvPr>
        <xdr:cNvSpPr>
          <a:spLocks noChangeArrowheads="1"/>
        </xdr:cNvSpPr>
      </xdr:nvSpPr>
      <xdr:spPr bwMode="auto">
        <a:xfrm>
          <a:off x="28575" y="47625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3611" name="Group 7">
          <a:extLst>
            <a:ext uri="{FF2B5EF4-FFF2-40B4-BE49-F238E27FC236}">
              <a16:creationId xmlns:a16="http://schemas.microsoft.com/office/drawing/2014/main" id="{86F7DAA3-7916-4273-B697-76ABD93E9DFE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3CF0245-3DA5-4338-B168-6EC37C761570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3613" name="Picture 9">
            <a:extLst>
              <a:ext uri="{FF2B5EF4-FFF2-40B4-BE49-F238E27FC236}">
                <a16:creationId xmlns:a16="http://schemas.microsoft.com/office/drawing/2014/main" id="{D37AD530-D3DE-4631-B6C1-FCD2DF098E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2F1629-3C35-4973-A593-C52028221E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D07F86-881C-4286-96E1-92DB7F9631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4633" name="Group 1">
          <a:extLst>
            <a:ext uri="{FF2B5EF4-FFF2-40B4-BE49-F238E27FC236}">
              <a16:creationId xmlns:a16="http://schemas.microsoft.com/office/drawing/2014/main" id="{96C107A6-E3FF-455D-AFB4-2C347B38920F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1FF603C0-9028-4C45-B483-641417BDC46E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4639" name="Picture 3">
            <a:extLst>
              <a:ext uri="{FF2B5EF4-FFF2-40B4-BE49-F238E27FC236}">
                <a16:creationId xmlns:a16="http://schemas.microsoft.com/office/drawing/2014/main" id="{7BFECD9E-FAAC-4333-984B-7FD87270D6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84634" name="Group 7">
          <a:extLst>
            <a:ext uri="{FF2B5EF4-FFF2-40B4-BE49-F238E27FC236}">
              <a16:creationId xmlns:a16="http://schemas.microsoft.com/office/drawing/2014/main" id="{38D0EDDB-D916-48B1-A78A-5DA8122C2E08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C945490-BE64-46CC-9AB6-9CDFD928EE31}"/>
              </a:ext>
            </a:extLst>
          </xdr:cNvPr>
          <xdr:cNvSpPr>
            <a:spLocks noChangeArrowheads="1"/>
          </xdr:cNvSpPr>
        </xdr:nvSpPr>
        <xdr:spPr bwMode="auto">
          <a:xfrm>
            <a:off x="2663605347150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84637" name="Picture 9">
            <a:extLst>
              <a:ext uri="{FF2B5EF4-FFF2-40B4-BE49-F238E27FC236}">
                <a16:creationId xmlns:a16="http://schemas.microsoft.com/office/drawing/2014/main" id="{11E9325C-2E16-4C5D-9566-0944F351E7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C80D-6DA7-4DE0-8C1A-A14EE2B2F4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666750</xdr:colOff>
      <xdr:row>0</xdr:row>
      <xdr:rowOff>152400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E45326-C140-497C-9826-A6416B8D05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66750" cy="152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514351</xdr:colOff>
      <xdr:row>0</xdr:row>
      <xdr:rowOff>152400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681509-2231-4176-A13D-348A3DDD4FBC}"/>
            </a:ext>
          </a:extLst>
        </xdr:cNvPr>
        <xdr:cNvSpPr>
          <a:spLocks noChangeArrowheads="1"/>
        </xdr:cNvSpPr>
      </xdr:nvSpPr>
      <xdr:spPr bwMode="auto">
        <a:xfrm>
          <a:off x="1" y="0"/>
          <a:ext cx="514350" cy="152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2DF65-6D26-4909-85FD-104D8FAACF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>
        <row r="3">
          <cell r="B3">
            <v>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30" totalsRowShown="0" headerRowDxfId="8" dataDxfId="7">
  <autoFilter ref="A1:G30" xr:uid="{00000000-0009-0000-0100-000001000000}"/>
  <tableColumns count="7">
    <tableColumn id="1" xr3:uid="{00000000-0010-0000-0000-000001000000}" name="Date" dataDxfId="6"/>
    <tableColumn id="2" xr3:uid="{00000000-0010-0000-0000-000002000000}" name="AER amendment#" dataDxfId="5"/>
    <tableColumn id="3" xr3:uid="{00000000-0010-0000-0000-000003000000}" name="Worksheet" dataDxfId="4"/>
    <tableColumn id="4" xr3:uid="{00000000-0010-0000-0000-000004000000}" name="Table" dataDxfId="3"/>
    <tableColumn id="5" xr3:uid="{00000000-0010-0000-0000-000005000000}" name="Cell" dataDxfId="2"/>
    <tableColumn id="6" xr3:uid="{00000000-0010-0000-0000-000006000000}" name="Change" dataDxfId="1"/>
    <tableColumn id="7" xr3:uid="{00000000-0010-0000-0000-000007000000}" name="Reas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89803"/>
          </a:srgbClr>
        </a:solidFill>
        <a:ln>
          <a:noFill/>
        </a:ln>
        <a:effectLst/>
      </a:spPr>
      <a:bodyPr vertOverflow="clip" wrap="square" lIns="180000" tIns="46800" rIns="180000" bIns="4680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89803"/>
          </a:srgbClr>
        </a:solidFill>
        <a:ln>
          <a:noFill/>
        </a:ln>
        <a:effectLst/>
      </a:spPr>
      <a:bodyPr vertOverflow="clip" wrap="square" lIns="180000" tIns="46800" rIns="180000" bIns="4680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ff.cooke@seagas.com.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9"/>
  <sheetViews>
    <sheetView tabSelected="1" workbookViewId="0"/>
  </sheetViews>
  <sheetFormatPr defaultRowHeight="12.75" x14ac:dyDescent="0.2"/>
  <cols>
    <col min="1" max="1" width="26.5703125" style="2" customWidth="1"/>
    <col min="2" max="2" width="23.5703125" style="2" customWidth="1"/>
    <col min="3" max="3" width="9.140625" style="2"/>
    <col min="4" max="4" width="10.5703125" style="2" customWidth="1"/>
    <col min="5" max="5" width="11.7109375" style="2" customWidth="1"/>
    <col min="6" max="6" width="9.140625" style="2"/>
    <col min="7" max="7" width="3.42578125" style="2" hidden="1" customWidth="1"/>
    <col min="8" max="8" width="4.42578125" style="2" customWidth="1"/>
    <col min="9" max="9" width="4.85546875" style="2" customWidth="1"/>
    <col min="10" max="16384" width="9.140625" style="2"/>
  </cols>
  <sheetData>
    <row r="1" spans="1:10" ht="20.25" x14ac:dyDescent="0.3">
      <c r="A1" s="1" t="s">
        <v>28</v>
      </c>
    </row>
    <row r="2" spans="1:10" ht="20.25" x14ac:dyDescent="0.3">
      <c r="A2" s="1" t="s">
        <v>198</v>
      </c>
    </row>
    <row r="4" spans="1:10" x14ac:dyDescent="0.2">
      <c r="A4" s="3" t="s">
        <v>29</v>
      </c>
    </row>
    <row r="5" spans="1:10" ht="13.5" thickBot="1" x14ac:dyDescent="0.25"/>
    <row r="6" spans="1:10" ht="15.75" x14ac:dyDescent="0.25">
      <c r="A6" s="288" t="s">
        <v>3</v>
      </c>
      <c r="B6" s="289"/>
      <c r="C6" s="289"/>
      <c r="D6" s="289"/>
      <c r="E6" s="289"/>
      <c r="F6" s="289"/>
      <c r="G6" s="289"/>
      <c r="H6" s="289"/>
      <c r="I6" s="290"/>
    </row>
    <row r="7" spans="1:10" x14ac:dyDescent="0.2">
      <c r="A7" s="4" t="s">
        <v>4</v>
      </c>
      <c r="B7" s="5"/>
      <c r="C7" s="5"/>
      <c r="D7" s="5"/>
      <c r="E7" s="5"/>
      <c r="F7" s="5"/>
      <c r="G7" s="5"/>
      <c r="H7" s="5"/>
      <c r="I7" s="6"/>
    </row>
    <row r="8" spans="1:10" x14ac:dyDescent="0.2">
      <c r="A8" s="294" t="s">
        <v>5</v>
      </c>
      <c r="B8" s="295"/>
      <c r="C8" s="295"/>
      <c r="D8" s="295"/>
      <c r="E8" s="295"/>
      <c r="F8" s="295"/>
      <c r="G8" s="295"/>
      <c r="H8" s="295"/>
      <c r="I8" s="296"/>
    </row>
    <row r="9" spans="1:10" ht="13.5" thickBot="1" x14ac:dyDescent="0.25">
      <c r="A9" s="291" t="s">
        <v>6</v>
      </c>
      <c r="B9" s="292"/>
      <c r="C9" s="292"/>
      <c r="D9" s="292"/>
      <c r="E9" s="292"/>
      <c r="F9" s="292"/>
      <c r="G9" s="292"/>
      <c r="H9" s="292"/>
      <c r="I9" s="293"/>
    </row>
    <row r="10" spans="1:10" x14ac:dyDescent="0.2">
      <c r="A10" s="273"/>
      <c r="B10" s="274"/>
      <c r="C10" s="274"/>
      <c r="D10" s="274"/>
      <c r="E10" s="274"/>
      <c r="F10" s="274"/>
      <c r="G10" s="274"/>
      <c r="H10" s="274"/>
      <c r="I10" s="274"/>
    </row>
    <row r="11" spans="1:10" x14ac:dyDescent="0.2">
      <c r="A11" s="7" t="s">
        <v>7</v>
      </c>
      <c r="B11" s="8"/>
      <c r="C11" s="8"/>
      <c r="D11" s="9"/>
      <c r="E11" s="9"/>
      <c r="F11" s="9"/>
      <c r="G11" s="9"/>
    </row>
    <row r="12" spans="1:10" x14ac:dyDescent="0.2">
      <c r="A12" s="10" t="s">
        <v>8</v>
      </c>
    </row>
    <row r="14" spans="1:10" x14ac:dyDescent="0.2">
      <c r="J14" s="11"/>
    </row>
    <row r="15" spans="1:10" ht="18" x14ac:dyDescent="0.25">
      <c r="A15" s="12" t="s">
        <v>257</v>
      </c>
      <c r="B15" s="13"/>
      <c r="C15" s="280" t="s">
        <v>377</v>
      </c>
      <c r="D15" s="281"/>
      <c r="E15" s="281"/>
    </row>
    <row r="16" spans="1:10" ht="18" x14ac:dyDescent="0.25">
      <c r="A16" s="14"/>
      <c r="B16" s="14"/>
      <c r="C16" s="214"/>
      <c r="D16" s="214"/>
      <c r="E16" s="214"/>
    </row>
    <row r="17" spans="1:8" ht="18" x14ac:dyDescent="0.25">
      <c r="A17" s="12" t="s">
        <v>30</v>
      </c>
      <c r="B17" s="13"/>
      <c r="C17" s="280">
        <v>81366072976</v>
      </c>
      <c r="D17" s="281"/>
      <c r="E17" s="281"/>
    </row>
    <row r="18" spans="1:8" ht="18" x14ac:dyDescent="0.25">
      <c r="A18" s="14"/>
      <c r="B18" s="14"/>
      <c r="C18" s="278"/>
      <c r="D18" s="279"/>
      <c r="E18" s="279"/>
    </row>
    <row r="19" spans="1:8" ht="32.25" customHeight="1" x14ac:dyDescent="0.25">
      <c r="A19" s="15" t="s">
        <v>258</v>
      </c>
      <c r="B19" s="16"/>
      <c r="C19" s="333" t="s">
        <v>436</v>
      </c>
      <c r="D19" s="334"/>
      <c r="E19" s="335"/>
      <c r="H19" s="160"/>
    </row>
    <row r="21" spans="1:8" ht="18" x14ac:dyDescent="0.25">
      <c r="A21" s="15" t="s">
        <v>199</v>
      </c>
      <c r="B21" s="16"/>
      <c r="C21" s="282">
        <v>43647</v>
      </c>
      <c r="D21" s="283"/>
      <c r="E21" s="284"/>
    </row>
    <row r="23" spans="1:8" ht="18" x14ac:dyDescent="0.25">
      <c r="A23" s="15" t="s">
        <v>200</v>
      </c>
      <c r="B23" s="16"/>
      <c r="C23" s="282">
        <v>44012</v>
      </c>
      <c r="D23" s="283"/>
      <c r="E23" s="284"/>
    </row>
    <row r="25" spans="1:8" ht="13.5" thickBot="1" x14ac:dyDescent="0.25"/>
    <row r="26" spans="1:8" x14ac:dyDescent="0.2">
      <c r="A26" s="67"/>
      <c r="B26" s="68"/>
      <c r="C26" s="68"/>
      <c r="D26" s="68"/>
      <c r="E26" s="69"/>
      <c r="F26" s="69"/>
      <c r="G26" s="69"/>
      <c r="H26" s="70"/>
    </row>
    <row r="27" spans="1:8" x14ac:dyDescent="0.2">
      <c r="A27" s="71" t="s">
        <v>9</v>
      </c>
      <c r="B27" s="271" t="s">
        <v>10</v>
      </c>
      <c r="C27" s="272"/>
      <c r="D27" s="275" t="s">
        <v>378</v>
      </c>
      <c r="E27" s="276"/>
      <c r="F27" s="276"/>
      <c r="G27" s="277"/>
      <c r="H27" s="73"/>
    </row>
    <row r="28" spans="1:8" x14ac:dyDescent="0.2">
      <c r="A28" s="71"/>
      <c r="B28" s="271" t="s">
        <v>11</v>
      </c>
      <c r="C28" s="272"/>
      <c r="D28" s="275" t="s">
        <v>379</v>
      </c>
      <c r="E28" s="276"/>
      <c r="F28" s="276"/>
      <c r="G28" s="277"/>
      <c r="H28" s="73"/>
    </row>
    <row r="29" spans="1:8" x14ac:dyDescent="0.2">
      <c r="A29" s="71"/>
      <c r="B29" s="74"/>
      <c r="C29" s="72" t="s">
        <v>12</v>
      </c>
      <c r="D29" s="215" t="s">
        <v>380</v>
      </c>
      <c r="E29" s="216" t="s">
        <v>13</v>
      </c>
      <c r="F29" s="215">
        <v>5000</v>
      </c>
      <c r="G29" s="217"/>
      <c r="H29" s="76"/>
    </row>
    <row r="30" spans="1:8" x14ac:dyDescent="0.2">
      <c r="A30" s="71"/>
      <c r="B30" s="74"/>
      <c r="C30" s="74"/>
      <c r="D30" s="218"/>
      <c r="E30" s="217"/>
      <c r="F30" s="218"/>
      <c r="G30" s="217"/>
      <c r="H30" s="77"/>
    </row>
    <row r="31" spans="1:8" x14ac:dyDescent="0.2">
      <c r="A31" s="71" t="s">
        <v>14</v>
      </c>
      <c r="B31" s="271" t="s">
        <v>10</v>
      </c>
      <c r="C31" s="272"/>
      <c r="D31" s="275" t="s">
        <v>381</v>
      </c>
      <c r="E31" s="276"/>
      <c r="F31" s="276"/>
      <c r="G31" s="277"/>
      <c r="H31" s="78"/>
    </row>
    <row r="32" spans="1:8" x14ac:dyDescent="0.2">
      <c r="A32" s="71"/>
      <c r="B32" s="271" t="s">
        <v>11</v>
      </c>
      <c r="C32" s="272"/>
      <c r="D32" s="275" t="s">
        <v>379</v>
      </c>
      <c r="E32" s="276"/>
      <c r="F32" s="276"/>
      <c r="G32" s="277"/>
      <c r="H32" s="78"/>
    </row>
    <row r="33" spans="1:8" x14ac:dyDescent="0.2">
      <c r="A33" s="79"/>
      <c r="B33" s="74"/>
      <c r="C33" s="72" t="s">
        <v>12</v>
      </c>
      <c r="D33" s="215" t="s">
        <v>380</v>
      </c>
      <c r="E33" s="216" t="s">
        <v>13</v>
      </c>
      <c r="F33" s="215">
        <v>5000</v>
      </c>
      <c r="G33" s="217"/>
      <c r="H33" s="76"/>
    </row>
    <row r="34" spans="1:8" ht="13.5" thickBot="1" x14ac:dyDescent="0.25">
      <c r="A34" s="80"/>
      <c r="B34" s="81"/>
      <c r="C34" s="81"/>
      <c r="D34" s="81"/>
      <c r="E34" s="82"/>
      <c r="F34" s="82"/>
      <c r="G34" s="82"/>
      <c r="H34" s="83"/>
    </row>
    <row r="35" spans="1:8" x14ac:dyDescent="0.2">
      <c r="A35" s="67"/>
      <c r="B35" s="68"/>
      <c r="C35" s="68"/>
      <c r="D35" s="68"/>
      <c r="E35" s="69"/>
      <c r="F35" s="69"/>
      <c r="G35" s="69"/>
      <c r="H35" s="70"/>
    </row>
    <row r="36" spans="1:8" x14ac:dyDescent="0.2">
      <c r="A36" s="71" t="s">
        <v>15</v>
      </c>
      <c r="B36" s="275" t="s">
        <v>382</v>
      </c>
      <c r="C36" s="276"/>
      <c r="D36" s="286"/>
      <c r="E36" s="286"/>
      <c r="F36" s="287"/>
      <c r="G36" s="75"/>
      <c r="H36" s="77"/>
    </row>
    <row r="37" spans="1:8" x14ac:dyDescent="0.2">
      <c r="A37" s="71" t="s">
        <v>16</v>
      </c>
      <c r="B37" s="275" t="s">
        <v>383</v>
      </c>
      <c r="C37" s="276"/>
      <c r="D37" s="276"/>
      <c r="E37" s="276"/>
      <c r="F37" s="277"/>
      <c r="G37" s="75"/>
      <c r="H37" s="77"/>
    </row>
    <row r="38" spans="1:8" x14ac:dyDescent="0.2">
      <c r="A38" s="71" t="s">
        <v>17</v>
      </c>
      <c r="B38" s="285" t="s">
        <v>384</v>
      </c>
      <c r="C38" s="276"/>
      <c r="D38" s="276"/>
      <c r="E38" s="276"/>
      <c r="F38" s="277"/>
      <c r="G38" s="75"/>
      <c r="H38" s="77"/>
    </row>
    <row r="39" spans="1:8" ht="13.5" thickBot="1" x14ac:dyDescent="0.25">
      <c r="A39" s="80"/>
      <c r="B39" s="81"/>
      <c r="C39" s="81"/>
      <c r="D39" s="81"/>
      <c r="E39" s="82"/>
      <c r="F39" s="82"/>
      <c r="G39" s="82"/>
      <c r="H39" s="83"/>
    </row>
  </sheetData>
  <mergeCells count="21">
    <mergeCell ref="D31:G31"/>
    <mergeCell ref="B31:C31"/>
    <mergeCell ref="A6:I6"/>
    <mergeCell ref="A9:I9"/>
    <mergeCell ref="A8:I8"/>
    <mergeCell ref="B27:C27"/>
    <mergeCell ref="D27:G27"/>
    <mergeCell ref="C17:E17"/>
    <mergeCell ref="C21:E21"/>
    <mergeCell ref="B38:F38"/>
    <mergeCell ref="B32:C32"/>
    <mergeCell ref="D32:G32"/>
    <mergeCell ref="B36:F36"/>
    <mergeCell ref="B37:F37"/>
    <mergeCell ref="B28:C28"/>
    <mergeCell ref="A10:I10"/>
    <mergeCell ref="D28:G28"/>
    <mergeCell ref="C18:E18"/>
    <mergeCell ref="C19:E19"/>
    <mergeCell ref="C15:E15"/>
    <mergeCell ref="C23:E23"/>
  </mergeCells>
  <phoneticPr fontId="9" type="noConversion"/>
  <hyperlinks>
    <hyperlink ref="B38" r:id="rId1" xr:uid="{00000000-0004-0000-0000-000000000000}"/>
  </hyperlinks>
  <pageMargins left="0.75" right="0.75" top="1" bottom="1" header="0.5" footer="0.5"/>
  <pageSetup paperSize="9" scale="80" orientation="portrait" verticalDpi="2" r:id="rId2"/>
  <headerFooter alignWithMargins="0">
    <oddHeader>&amp;C&amp;"Arial,Bold"&amp;12Non- Scheme Gas Pipeline - Financial Guideline Reporting template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rgb="FF92D050"/>
    <pageSetUpPr fitToPage="1"/>
  </sheetPr>
  <dimension ref="B1:G85"/>
  <sheetViews>
    <sheetView workbookViewId="0"/>
  </sheetViews>
  <sheetFormatPr defaultRowHeight="12.75" x14ac:dyDescent="0.2"/>
  <cols>
    <col min="1" max="1" width="12" style="43" customWidth="1"/>
    <col min="2" max="2" width="13.7109375" style="43" customWidth="1"/>
    <col min="3" max="3" width="64.85546875" style="43" customWidth="1"/>
    <col min="4" max="5" width="20.7109375" style="43" customWidth="1"/>
    <col min="6" max="16384" width="9.140625" style="43"/>
  </cols>
  <sheetData>
    <row r="1" spans="2:6" ht="20.25" x14ac:dyDescent="0.3">
      <c r="B1" s="307" t="s">
        <v>237</v>
      </c>
      <c r="C1" s="307"/>
    </row>
    <row r="2" spans="2:6" ht="15" x14ac:dyDescent="0.25">
      <c r="B2" s="162" t="str">
        <f>Tradingname</f>
        <v>SEA Gas Partnership</v>
      </c>
      <c r="C2" s="163"/>
      <c r="E2" s="203"/>
    </row>
    <row r="3" spans="2:6" ht="15" x14ac:dyDescent="0.25">
      <c r="B3" s="164" t="s">
        <v>221</v>
      </c>
      <c r="C3" s="165">
        <f>Yearending</f>
        <v>44012</v>
      </c>
    </row>
    <row r="4" spans="2:6" ht="20.25" x14ac:dyDescent="0.3">
      <c r="B4" s="41"/>
      <c r="D4" s="114"/>
    </row>
    <row r="5" spans="2:6" ht="15.75" x14ac:dyDescent="0.2">
      <c r="B5" s="298" t="s">
        <v>238</v>
      </c>
      <c r="C5" s="298"/>
      <c r="D5" s="189"/>
    </row>
    <row r="7" spans="2:6" ht="38.25" x14ac:dyDescent="0.2">
      <c r="B7" s="130" t="s">
        <v>265</v>
      </c>
      <c r="C7" s="132" t="s">
        <v>20</v>
      </c>
      <c r="D7" s="132" t="s">
        <v>273</v>
      </c>
      <c r="E7" s="132" t="s">
        <v>274</v>
      </c>
    </row>
    <row r="8" spans="2:6" x14ac:dyDescent="0.2">
      <c r="B8" s="131"/>
      <c r="C8" s="133" t="s">
        <v>166</v>
      </c>
      <c r="D8" s="138" t="s">
        <v>223</v>
      </c>
      <c r="E8" s="138" t="s">
        <v>223</v>
      </c>
    </row>
    <row r="9" spans="2:6" x14ac:dyDescent="0.2">
      <c r="B9" s="250" t="s">
        <v>422</v>
      </c>
      <c r="C9" s="134" t="s">
        <v>73</v>
      </c>
      <c r="D9" s="236">
        <f>SUMIF('3.3 Depreciation amortisation'!$D$9:$D$52,'3. Statement of pipeline assets'!C8,'3.3 Depreciation amortisation'!$H$9:$H$52)</f>
        <v>4867610</v>
      </c>
      <c r="E9" s="237">
        <v>4867610</v>
      </c>
    </row>
    <row r="10" spans="2:6" x14ac:dyDescent="0.2">
      <c r="B10" s="250" t="s">
        <v>422</v>
      </c>
      <c r="C10" s="134" t="s">
        <v>85</v>
      </c>
      <c r="D10" s="236">
        <f>SUMIF('3.3 Depreciation amortisation'!$D$9:$D$52,'3. Statement of pipeline assets'!C8,'3.3 Depreciation amortisation'!$I$9:$I$52)</f>
        <v>84528.214858101681</v>
      </c>
      <c r="E10" s="237">
        <v>84528.214858101681</v>
      </c>
    </row>
    <row r="11" spans="2:6" x14ac:dyDescent="0.2">
      <c r="B11" s="250" t="s">
        <v>422</v>
      </c>
      <c r="C11" s="134" t="s">
        <v>190</v>
      </c>
      <c r="D11" s="236">
        <f>SUMIF('3.3 Depreciation amortisation'!$D$9:$D$52,'3. Statement of pipeline assets'!C8,'3.3 Depreciation amortisation'!$J$9:$J$52)</f>
        <v>175304.29500000001</v>
      </c>
      <c r="E11" s="237">
        <v>175304.29500000001</v>
      </c>
    </row>
    <row r="12" spans="2:6" x14ac:dyDescent="0.2">
      <c r="B12" s="251"/>
      <c r="C12" s="136" t="s">
        <v>165</v>
      </c>
      <c r="D12" s="236">
        <f>SUM(D9:D11)</f>
        <v>5127442.5098581016</v>
      </c>
      <c r="E12" s="236">
        <f>SUM(E9:E11)</f>
        <v>5127442.5098581016</v>
      </c>
    </row>
    <row r="13" spans="2:6" x14ac:dyDescent="0.2">
      <c r="B13" s="250" t="s">
        <v>422</v>
      </c>
      <c r="C13" s="134" t="s">
        <v>74</v>
      </c>
      <c r="D13" s="236">
        <f>SUMIF('3.3 Depreciation amortisation'!$D$9:$D$52,'3. Statement of pipeline assets'!C8,'3.3 Depreciation amortisation'!$K$9:$K$52)</f>
        <v>-294.8</v>
      </c>
      <c r="E13" s="237">
        <v>-294.8</v>
      </c>
    </row>
    <row r="14" spans="2:6" x14ac:dyDescent="0.2">
      <c r="B14" s="250" t="s">
        <v>422</v>
      </c>
      <c r="C14" s="134" t="s">
        <v>181</v>
      </c>
      <c r="D14" s="236">
        <f>SUMIF('3.3 Depreciation amortisation'!$D$9:$D$52,'3. Statement of pipeline assets'!C8,'3.3 Depreciation amortisation'!$M$9:$M$52)+SUMIF('3.3 Depreciation amortisation'!$D$9:$D$52,'3. Statement of pipeline assets'!C8,'3.3 Depreciation amortisation'!$N$9:$N$52)</f>
        <v>-1651380.5</v>
      </c>
      <c r="E14" s="237">
        <v>-1548837.5</v>
      </c>
      <c r="F14" s="50"/>
    </row>
    <row r="15" spans="2:6" x14ac:dyDescent="0.2">
      <c r="B15" s="251"/>
      <c r="C15" s="136" t="s">
        <v>75</v>
      </c>
      <c r="D15" s="236">
        <f>SUM(D12:D14)</f>
        <v>3475767.2098581018</v>
      </c>
      <c r="E15" s="236">
        <f>SUM(E12:E14)</f>
        <v>3578310.2098581018</v>
      </c>
    </row>
    <row r="16" spans="2:6" x14ac:dyDescent="0.2">
      <c r="B16" s="252"/>
      <c r="C16" s="137" t="s">
        <v>96</v>
      </c>
      <c r="D16" s="238"/>
      <c r="E16" s="238"/>
    </row>
    <row r="17" spans="2:6" x14ac:dyDescent="0.2">
      <c r="B17" s="250" t="s">
        <v>422</v>
      </c>
      <c r="C17" s="134" t="s">
        <v>76</v>
      </c>
      <c r="D17" s="236">
        <f>SUMIF('3.3 Depreciation amortisation'!$D$9:$D$52,'3. Statement of pipeline assets'!C16,'3.3 Depreciation amortisation'!$H$9:$H$52)</f>
        <v>0</v>
      </c>
      <c r="E17" s="239">
        <v>0</v>
      </c>
    </row>
    <row r="18" spans="2:6" x14ac:dyDescent="0.2">
      <c r="B18" s="250" t="s">
        <v>422</v>
      </c>
      <c r="C18" s="134" t="s">
        <v>263</v>
      </c>
      <c r="D18" s="236">
        <f>SUMIF('3.3 Depreciation amortisation'!$D$9:$D$52,'3. Statement of pipeline assets'!C16,'3.3 Depreciation amortisation'!$I$9:$I$52)+SUMIF('3.3 Depreciation amortisation'!$D$9:$D$52,'3. Statement of pipeline assets'!C16,'3.3 Depreciation amortisation'!$J$9:$J$52)</f>
        <v>0</v>
      </c>
      <c r="E18" s="239">
        <v>0</v>
      </c>
    </row>
    <row r="19" spans="2:6" x14ac:dyDescent="0.2">
      <c r="B19" s="250" t="s">
        <v>422</v>
      </c>
      <c r="C19" s="134" t="s">
        <v>98</v>
      </c>
      <c r="D19" s="236">
        <f>SUMIF('3.3 Depreciation amortisation'!$D$9:$D$52,'3. Statement of pipeline assets'!C16,'3.3 Depreciation amortisation'!$M$9:$M$52)+SUMIF('3.3 Depreciation amortisation'!$D$9:$D$52,'3. Statement of pipeline assets'!C16,'3.3 Depreciation amortisation'!$N$9:$N$52)</f>
        <v>0</v>
      </c>
      <c r="E19" s="239">
        <v>0</v>
      </c>
      <c r="F19" s="50"/>
    </row>
    <row r="20" spans="2:6" ht="11.25" customHeight="1" x14ac:dyDescent="0.2">
      <c r="B20" s="250"/>
      <c r="C20" s="134" t="s">
        <v>90</v>
      </c>
      <c r="D20" s="236">
        <f>SUMIF('3.3 Depreciation amortisation'!$D$9:$D$52,'3. Statement of pipeline assets'!C16,'3.3 Depreciation amortisation'!$K$9:$K$52)</f>
        <v>0</v>
      </c>
      <c r="E20" s="239">
        <v>0</v>
      </c>
    </row>
    <row r="21" spans="2:6" x14ac:dyDescent="0.2">
      <c r="B21" s="251"/>
      <c r="C21" s="136" t="s">
        <v>97</v>
      </c>
      <c r="D21" s="236">
        <f>SUM(D17:D20)</f>
        <v>0</v>
      </c>
      <c r="E21" s="236">
        <f>SUM(E17:E20)</f>
        <v>0</v>
      </c>
    </row>
    <row r="22" spans="2:6" x14ac:dyDescent="0.2">
      <c r="B22" s="252"/>
      <c r="C22" s="137" t="s">
        <v>167</v>
      </c>
      <c r="D22" s="238"/>
      <c r="E22" s="238"/>
    </row>
    <row r="23" spans="2:6" x14ac:dyDescent="0.2">
      <c r="B23" s="250" t="s">
        <v>422</v>
      </c>
      <c r="C23" s="134" t="s">
        <v>76</v>
      </c>
      <c r="D23" s="236">
        <f>SUMIF('3.3 Depreciation amortisation'!$D$9:$D$52,'3. Statement of pipeline assets'!C22,'3.3 Depreciation amortisation'!$H$9:$H$52)</f>
        <v>0</v>
      </c>
      <c r="E23" s="239">
        <v>0</v>
      </c>
    </row>
    <row r="24" spans="2:6" x14ac:dyDescent="0.2">
      <c r="B24" s="250" t="s">
        <v>422</v>
      </c>
      <c r="C24" s="134" t="s">
        <v>77</v>
      </c>
      <c r="D24" s="236">
        <f>SUMIF('3.3 Depreciation amortisation'!$D$9:$D$52,'3. Statement of pipeline assets'!C22,'3.3 Depreciation amortisation'!$I$9:$I$52)+SUMIF('3.3 Depreciation amortisation'!$D$9:$D$52,'3. Statement of pipeline assets'!C22,'3.3 Depreciation amortisation'!$J$9:$J$52)</f>
        <v>9260570.5700000003</v>
      </c>
      <c r="E24" s="239">
        <v>9260570.5700000003</v>
      </c>
    </row>
    <row r="25" spans="2:6" x14ac:dyDescent="0.2">
      <c r="B25" s="250" t="s">
        <v>422</v>
      </c>
      <c r="C25" s="134" t="s">
        <v>168</v>
      </c>
      <c r="D25" s="236">
        <f>SUMIF('3.3 Depreciation amortisation'!$D$9:$D$52,'3. Statement of pipeline assets'!C22,'3.3 Depreciation amortisation'!$M$9:$M$52)+SUMIF('3.3 Depreciation amortisation'!$D$9:$D$52,'3. Statement of pipeline assets'!C22,'3.3 Depreciation amortisation'!$N$9:$N$52)</f>
        <v>-2682099</v>
      </c>
      <c r="E25" s="239">
        <v>-2450585</v>
      </c>
      <c r="F25" s="50"/>
    </row>
    <row r="26" spans="2:6" ht="11.25" customHeight="1" x14ac:dyDescent="0.2">
      <c r="B26" s="250"/>
      <c r="C26" s="134" t="s">
        <v>90</v>
      </c>
      <c r="D26" s="236">
        <f>SUMIF('3.3 Depreciation amortisation'!$D$9:$D$52,'3. Statement of pipeline assets'!C22,'3.3 Depreciation amortisation'!$K$9:$K$52)</f>
        <v>0</v>
      </c>
      <c r="E26" s="239">
        <v>0</v>
      </c>
    </row>
    <row r="27" spans="2:6" x14ac:dyDescent="0.2">
      <c r="B27" s="251"/>
      <c r="C27" s="136" t="s">
        <v>169</v>
      </c>
      <c r="D27" s="236">
        <f>SUM(D23:D26)</f>
        <v>6578471.5700000003</v>
      </c>
      <c r="E27" s="236">
        <f>SUM(E23:E26)</f>
        <v>6809985.5700000003</v>
      </c>
    </row>
    <row r="28" spans="2:6" x14ac:dyDescent="0.2">
      <c r="B28" s="252"/>
      <c r="C28" s="137" t="s">
        <v>170</v>
      </c>
      <c r="D28" s="238"/>
      <c r="E28" s="238"/>
    </row>
    <row r="29" spans="2:6" x14ac:dyDescent="0.2">
      <c r="B29" s="250" t="s">
        <v>422</v>
      </c>
      <c r="C29" s="134" t="s">
        <v>76</v>
      </c>
      <c r="D29" s="236">
        <f>SUMIF('3.3 Depreciation amortisation'!$D$9:$D$52,'3. Statement of pipeline assets'!C28,'3.3 Depreciation amortisation'!$H$9:$H$52)</f>
        <v>3923571</v>
      </c>
      <c r="E29" s="239">
        <v>3923571</v>
      </c>
    </row>
    <row r="30" spans="2:6" x14ac:dyDescent="0.2">
      <c r="B30" s="250" t="s">
        <v>422</v>
      </c>
      <c r="C30" s="134" t="s">
        <v>263</v>
      </c>
      <c r="D30" s="236">
        <f>SUMIF('3.3 Depreciation amortisation'!$D$9:$D$52,'3. Statement of pipeline assets'!C28,'3.3 Depreciation amortisation'!$I$9:$I$52)+SUMIF('3.3 Depreciation amortisation'!$D$9:$D$52,'3. Statement of pipeline assets'!C28,'3.3 Depreciation amortisation'!$J$9:$J$52)</f>
        <v>124630.76401100005</v>
      </c>
      <c r="E30" s="239">
        <v>124630.76401100005</v>
      </c>
    </row>
    <row r="31" spans="2:6" x14ac:dyDescent="0.2">
      <c r="B31" s="250" t="s">
        <v>422</v>
      </c>
      <c r="C31" s="134" t="s">
        <v>171</v>
      </c>
      <c r="D31" s="236">
        <f>SUMIF('3.3 Depreciation amortisation'!$D$9:$D$52,'3. Statement of pipeline assets'!C28,'3.3 Depreciation amortisation'!$M$9:$M$52)+SUMIF('3.3 Depreciation amortisation'!$D$9:$D$52,'3. Statement of pipeline assets'!C28,'3.3 Depreciation amortisation'!$N$9:$N$52)</f>
        <v>-1627398.5</v>
      </c>
      <c r="E31" s="239">
        <v>-1526194.5</v>
      </c>
      <c r="F31" s="50"/>
    </row>
    <row r="32" spans="2:6" ht="11.25" customHeight="1" x14ac:dyDescent="0.2">
      <c r="B32" s="250"/>
      <c r="C32" s="134" t="s">
        <v>90</v>
      </c>
      <c r="D32" s="236">
        <f>SUMIF('3.3 Depreciation amortisation'!$D$9:$D$52,'3. Statement of pipeline assets'!C28,'3.3 Depreciation amortisation'!$K$9:$K$52)</f>
        <v>0</v>
      </c>
      <c r="E32" s="239">
        <v>0</v>
      </c>
    </row>
    <row r="33" spans="2:6" x14ac:dyDescent="0.2">
      <c r="B33" s="251"/>
      <c r="C33" s="136" t="s">
        <v>172</v>
      </c>
      <c r="D33" s="236">
        <f>SUM(D29:D32)</f>
        <v>2420803.2640110003</v>
      </c>
      <c r="E33" s="236">
        <f>SUM(E29:E32)</f>
        <v>2522007.2640110003</v>
      </c>
    </row>
    <row r="34" spans="2:6" x14ac:dyDescent="0.2">
      <c r="B34" s="252"/>
      <c r="C34" s="137" t="s">
        <v>99</v>
      </c>
      <c r="D34" s="238"/>
      <c r="E34" s="238"/>
    </row>
    <row r="35" spans="2:6" x14ac:dyDescent="0.2">
      <c r="B35" s="250"/>
      <c r="C35" s="134" t="s">
        <v>76</v>
      </c>
      <c r="D35" s="236">
        <f>SUMIF('3.3 Depreciation amortisation'!$D$9:$D$52,'3. Statement of pipeline assets'!C34,'3.3 Depreciation amortisation'!$H$9:$H$52)</f>
        <v>0</v>
      </c>
      <c r="E35" s="239">
        <v>0</v>
      </c>
    </row>
    <row r="36" spans="2:6" x14ac:dyDescent="0.2">
      <c r="B36" s="250"/>
      <c r="C36" s="134" t="s">
        <v>263</v>
      </c>
      <c r="D36" s="236">
        <f>SUMIF('3.3 Depreciation amortisation'!$D$9:$D$52,'3. Statement of pipeline assets'!C34,'3.3 Depreciation amortisation'!$I$9:$I$52)+SUMIF('3.3 Depreciation amortisation'!$D$9:$D$52,'3. Statement of pipeline assets'!C34,'3.3 Depreciation amortisation'!$J$9:$J$52)</f>
        <v>0</v>
      </c>
      <c r="E36" s="239">
        <v>0</v>
      </c>
    </row>
    <row r="37" spans="2:6" x14ac:dyDescent="0.2">
      <c r="B37" s="250"/>
      <c r="C37" s="134" t="s">
        <v>100</v>
      </c>
      <c r="D37" s="236">
        <f>SUMIF('3.3 Depreciation amortisation'!$D$9:$D$52,'3. Statement of pipeline assets'!C34,'3.3 Depreciation amortisation'!$M$9:$M$52)+SUMIF('3.3 Depreciation amortisation'!$D$9:$D$52,'3. Statement of pipeline assets'!C34,'3.3 Depreciation amortisation'!$N$9:$N$52)</f>
        <v>0</v>
      </c>
      <c r="E37" s="239">
        <v>0</v>
      </c>
      <c r="F37" s="50"/>
    </row>
    <row r="38" spans="2:6" ht="11.25" customHeight="1" x14ac:dyDescent="0.2">
      <c r="B38" s="250"/>
      <c r="C38" s="134" t="s">
        <v>90</v>
      </c>
      <c r="D38" s="236">
        <f>SUMIF('3.3 Depreciation amortisation'!$D$9:$D$52,'3. Statement of pipeline assets'!C34,'3.3 Depreciation amortisation'!$K$9:$K$52)</f>
        <v>0</v>
      </c>
      <c r="E38" s="239">
        <v>0</v>
      </c>
    </row>
    <row r="39" spans="2:6" x14ac:dyDescent="0.2">
      <c r="B39" s="251"/>
      <c r="C39" s="136" t="s">
        <v>101</v>
      </c>
      <c r="D39" s="236">
        <f>SUM(D35:D38)</f>
        <v>0</v>
      </c>
      <c r="E39" s="236">
        <f>SUM(E35:E38)</f>
        <v>0</v>
      </c>
    </row>
    <row r="40" spans="2:6" x14ac:dyDescent="0.2">
      <c r="B40" s="252"/>
      <c r="C40" s="137" t="s">
        <v>173</v>
      </c>
      <c r="D40" s="238"/>
      <c r="E40" s="238"/>
    </row>
    <row r="41" spans="2:6" x14ac:dyDescent="0.2">
      <c r="B41" s="250" t="s">
        <v>422</v>
      </c>
      <c r="C41" s="134" t="s">
        <v>76</v>
      </c>
      <c r="D41" s="236">
        <f>SUMIF('3.3 Depreciation amortisation'!$D$9:$D$52,'3. Statement of pipeline assets'!C40,'3.3 Depreciation amortisation'!$H$9:$H$52)</f>
        <v>0</v>
      </c>
      <c r="E41" s="239">
        <v>0</v>
      </c>
    </row>
    <row r="42" spans="2:6" x14ac:dyDescent="0.2">
      <c r="B42" s="250" t="s">
        <v>422</v>
      </c>
      <c r="C42" s="134" t="s">
        <v>263</v>
      </c>
      <c r="D42" s="236">
        <f>SUMIF('3.3 Depreciation amortisation'!$D$9:$D$52,'3. Statement of pipeline assets'!C40,'3.3 Depreciation amortisation'!$I$9:$I$52)+SUMIF('3.3 Depreciation amortisation'!$D$9:$D$52,'3. Statement of pipeline assets'!C40,'3.3 Depreciation amortisation'!$J$9:$J$52)</f>
        <v>2284.7593582887703</v>
      </c>
      <c r="E42" s="239">
        <v>2284.7593582887703</v>
      </c>
    </row>
    <row r="43" spans="2:6" ht="11.25" customHeight="1" x14ac:dyDescent="0.2">
      <c r="B43" s="250" t="s">
        <v>422</v>
      </c>
      <c r="C43" s="134" t="s">
        <v>174</v>
      </c>
      <c r="D43" s="236">
        <f>SUMIF('3.3 Depreciation amortisation'!$D$9:$D$52,'3. Statement of pipeline assets'!C40,'3.3 Depreciation amortisation'!$M$9:$M$52)+SUMIF('3.3 Depreciation amortisation'!$D$9:$D$52,'3. Statement of pipeline assets'!C40,'3.3 Depreciation amortisation'!$N$9:$N$52)</f>
        <v>-228</v>
      </c>
      <c r="E43" s="239">
        <v>-76</v>
      </c>
      <c r="F43" s="50"/>
    </row>
    <row r="44" spans="2:6" ht="11.25" customHeight="1" x14ac:dyDescent="0.2">
      <c r="B44" s="250"/>
      <c r="C44" s="134" t="s">
        <v>90</v>
      </c>
      <c r="D44" s="236">
        <f>SUMIF('3.3 Depreciation amortisation'!$D$9:$D$52,'3. Statement of pipeline assets'!C40,'3.3 Depreciation amortisation'!$K$9:$K$52)</f>
        <v>0</v>
      </c>
      <c r="E44" s="239">
        <v>0</v>
      </c>
    </row>
    <row r="45" spans="2:6" x14ac:dyDescent="0.2">
      <c r="B45" s="251"/>
      <c r="C45" s="136" t="s">
        <v>175</v>
      </c>
      <c r="D45" s="236">
        <f>SUM(D41:D44)</f>
        <v>2056.7593582887703</v>
      </c>
      <c r="E45" s="236">
        <f>SUM(E41:E44)</f>
        <v>2208.7593582887703</v>
      </c>
    </row>
    <row r="46" spans="2:6" x14ac:dyDescent="0.2">
      <c r="B46" s="252"/>
      <c r="C46" s="137" t="s">
        <v>2</v>
      </c>
      <c r="D46" s="238"/>
      <c r="E46" s="238"/>
    </row>
    <row r="47" spans="2:6" x14ac:dyDescent="0.2">
      <c r="B47" s="250" t="s">
        <v>422</v>
      </c>
      <c r="C47" s="134" t="s">
        <v>76</v>
      </c>
      <c r="D47" s="236">
        <f>SUMIF('3.3 Depreciation amortisation'!$D$9:$D$52,'3. Statement of pipeline assets'!C46,'3.3 Depreciation amortisation'!$H$9:$H$52)</f>
        <v>0</v>
      </c>
      <c r="E47" s="239"/>
    </row>
    <row r="48" spans="2:6" x14ac:dyDescent="0.2">
      <c r="B48" s="250" t="s">
        <v>422</v>
      </c>
      <c r="C48" s="134" t="s">
        <v>263</v>
      </c>
      <c r="D48" s="236">
        <f>SUMIF('3.3 Depreciation amortisation'!$D$9:$D$52,'3. Statement of pipeline assets'!C46,'3.3 Depreciation amortisation'!$I$9:$I$52)+SUMIF('3.3 Depreciation amortisation'!$D$9:$D$52,'3. Statement of pipeline assets'!C46,'3.3 Depreciation amortisation'!$J$9:$J$52)</f>
        <v>0</v>
      </c>
      <c r="E48" s="239"/>
    </row>
    <row r="49" spans="2:6" x14ac:dyDescent="0.2">
      <c r="B49" s="250" t="s">
        <v>422</v>
      </c>
      <c r="C49" s="134" t="s">
        <v>102</v>
      </c>
      <c r="D49" s="236">
        <f>SUMIF('3.3 Depreciation amortisation'!$D$9:$D$52,'3. Statement of pipeline assets'!C46,'3.3 Depreciation amortisation'!$M$9:$M$52)+SUMIF('3.3 Depreciation amortisation'!$D$9:$D$52,'3. Statement of pipeline assets'!C46,'3.3 Depreciation amortisation'!$N$9:$N$52)</f>
        <v>0</v>
      </c>
      <c r="E49" s="239"/>
      <c r="F49" s="50"/>
    </row>
    <row r="50" spans="2:6" ht="11.25" customHeight="1" x14ac:dyDescent="0.2">
      <c r="B50" s="250"/>
      <c r="C50" s="134" t="s">
        <v>90</v>
      </c>
      <c r="D50" s="236">
        <f>SUMIF('3.3 Depreciation amortisation'!$D$9:$D$52,'3. Statement of pipeline assets'!C46,'3.3 Depreciation amortisation'!$K$9:$K$52)</f>
        <v>0</v>
      </c>
      <c r="E50" s="239"/>
    </row>
    <row r="51" spans="2:6" x14ac:dyDescent="0.2">
      <c r="B51" s="251"/>
      <c r="C51" s="136" t="s">
        <v>103</v>
      </c>
      <c r="D51" s="236">
        <f>SUM(D47:D50)</f>
        <v>0</v>
      </c>
      <c r="E51" s="236">
        <f>SUM(E47:E50)</f>
        <v>0</v>
      </c>
    </row>
    <row r="52" spans="2:6" x14ac:dyDescent="0.2">
      <c r="B52" s="252"/>
      <c r="C52" s="137" t="s">
        <v>176</v>
      </c>
      <c r="D52" s="238"/>
      <c r="E52" s="238"/>
    </row>
    <row r="53" spans="2:6" x14ac:dyDescent="0.2">
      <c r="B53" s="250" t="s">
        <v>422</v>
      </c>
      <c r="C53" s="134" t="s">
        <v>76</v>
      </c>
      <c r="D53" s="236">
        <f>SUMIF('3.3 Depreciation amortisation'!$D$9:$D$52,'3. Statement of pipeline assets'!C52,'3.3 Depreciation amortisation'!$H$9:$H$52)</f>
        <v>101844</v>
      </c>
      <c r="E53" s="239">
        <v>101844</v>
      </c>
    </row>
    <row r="54" spans="2:6" x14ac:dyDescent="0.2">
      <c r="B54" s="250" t="s">
        <v>422</v>
      </c>
      <c r="C54" s="134" t="s">
        <v>263</v>
      </c>
      <c r="D54" s="236">
        <f>SUMIF('3.3 Depreciation amortisation'!$D$9:$D$52,'3. Statement of pipeline assets'!C52,'3.3 Depreciation amortisation'!$I$9:$I$52)+SUMIF('3.3 Depreciation amortisation'!$D$9:$D$52,'3. Statement of pipeline assets'!C52,'3.3 Depreciation amortisation'!$J$9:$J$52) + '3.3 Depreciation amortisation'!M15 + '3.3 Depreciation amortisation'!N15</f>
        <v>-6112.4220860157075</v>
      </c>
      <c r="E54" s="239">
        <v>-5695.3776950157044</v>
      </c>
    </row>
    <row r="55" spans="2:6" ht="11.25" customHeight="1" x14ac:dyDescent="0.2">
      <c r="B55" s="250"/>
      <c r="C55" s="134" t="s">
        <v>90</v>
      </c>
      <c r="D55" s="236">
        <f>SUMIF('3.3 Depreciation amortisation'!$D$9:$D$52,'3. Statement of pipeline assets'!C52,'3.3 Depreciation amortisation'!$K$9:$K$52)</f>
        <v>0</v>
      </c>
      <c r="E55" s="239">
        <v>0</v>
      </c>
    </row>
    <row r="56" spans="2:6" x14ac:dyDescent="0.2">
      <c r="B56" s="251"/>
      <c r="C56" s="136" t="s">
        <v>177</v>
      </c>
      <c r="D56" s="236">
        <f>SUM(D53:D55)</f>
        <v>95731.577913984293</v>
      </c>
      <c r="E56" s="236">
        <f>SUM(E53:E55)</f>
        <v>96148.622304984296</v>
      </c>
    </row>
    <row r="57" spans="2:6" x14ac:dyDescent="0.2">
      <c r="B57" s="252"/>
      <c r="C57" s="137" t="s">
        <v>276</v>
      </c>
      <c r="D57" s="238"/>
      <c r="E57" s="238"/>
    </row>
    <row r="58" spans="2:6" x14ac:dyDescent="0.2">
      <c r="B58" s="250" t="s">
        <v>422</v>
      </c>
      <c r="C58" s="134" t="s">
        <v>76</v>
      </c>
      <c r="D58" s="236">
        <f>SUMIF('3.3 Depreciation amortisation'!$D$9:$D$52,'3. Statement of pipeline assets'!C57,'3.3 Depreciation amortisation'!$H$9:$H$52)</f>
        <v>564.26019799999995</v>
      </c>
      <c r="E58" s="239">
        <v>564.26019799999995</v>
      </c>
      <c r="F58" s="50"/>
    </row>
    <row r="59" spans="2:6" x14ac:dyDescent="0.2">
      <c r="B59" s="250" t="s">
        <v>422</v>
      </c>
      <c r="C59" s="134" t="s">
        <v>263</v>
      </c>
      <c r="D59" s="236">
        <f>SUMIF('3.3 Depreciation amortisation'!$D$9:$D$52,'3. Statement of pipeline assets'!C57,'3.3 Depreciation amortisation'!$I$9:$I$52)+SUMIF('3.3 Depreciation amortisation'!$D$9:$D$52,'3. Statement of pipeline assets'!C57,'3.3 Depreciation amortisation'!$J$9:$J$52)</f>
        <v>21895.200629711228</v>
      </c>
      <c r="E59" s="239">
        <v>11571.72528971123</v>
      </c>
      <c r="F59" s="50"/>
    </row>
    <row r="60" spans="2:6" x14ac:dyDescent="0.2">
      <c r="B60" s="250"/>
      <c r="C60" s="135" t="s">
        <v>78</v>
      </c>
      <c r="D60" s="236">
        <f>SUMIF('3.3 Depreciation amortisation'!$D$9:$D$52,'3. Statement of pipeline assets'!C57,'3.3 Depreciation amortisation'!$M$9:$M$52)+SUMIF('3.3 Depreciation amortisation'!$D$9:$D$52,'3. Statement of pipeline assets'!C57,'3.3 Depreciation amortisation'!$N$9:$N$52)</f>
        <v>-8395.5</v>
      </c>
      <c r="E60" s="239">
        <v>-6534.5</v>
      </c>
      <c r="F60" s="50"/>
    </row>
    <row r="61" spans="2:6" x14ac:dyDescent="0.2">
      <c r="B61" s="177"/>
      <c r="C61" s="134" t="s">
        <v>90</v>
      </c>
      <c r="D61" s="236">
        <f>SUMIF('3.3 Depreciation amortisation'!$D$9:$D$52,'3. Statement of pipeline assets'!C57,'3.3 Depreciation amortisation'!$K$9:$K$52)</f>
        <v>0</v>
      </c>
      <c r="E61" s="239">
        <v>0</v>
      </c>
    </row>
    <row r="62" spans="2:6" x14ac:dyDescent="0.2">
      <c r="B62" s="178"/>
      <c r="C62" s="136" t="s">
        <v>277</v>
      </c>
      <c r="D62" s="236">
        <f>SUM(D58:D61)</f>
        <v>14063.960827711227</v>
      </c>
      <c r="E62" s="236">
        <f>SUM(E58:E61)</f>
        <v>5601.4854877112302</v>
      </c>
    </row>
    <row r="63" spans="2:6" x14ac:dyDescent="0.2">
      <c r="B63" s="179"/>
      <c r="C63" s="137" t="s">
        <v>316</v>
      </c>
      <c r="D63" s="238"/>
      <c r="E63" s="238"/>
      <c r="F63" s="207"/>
    </row>
    <row r="64" spans="2:6" x14ac:dyDescent="0.2">
      <c r="B64" s="250"/>
      <c r="C64" s="134" t="s">
        <v>354</v>
      </c>
      <c r="D64" s="236">
        <f>SUMIF('3.3 Depreciation amortisation'!$D$9:$D$52,'3. Statement of pipeline assets'!C63,'3.3 Depreciation amortisation'!$H$9:$H$52)+SUMIF('3.3 Depreciation amortisation'!$D$9:$D$52,'3. Statement of pipeline assets'!C63,'3.3 Depreciation amortisation'!$I$9:$I$52)+SUMIF('3.3 Depreciation amortisation'!$D$9:$D$52,'3. Statement of pipeline assets'!C63,'3.3 Depreciation amortisation'!$J$9:$J$52)</f>
        <v>0</v>
      </c>
      <c r="E64" s="239"/>
      <c r="F64" s="207"/>
    </row>
    <row r="65" spans="2:7" x14ac:dyDescent="0.2">
      <c r="B65" s="250"/>
      <c r="C65" s="135" t="s">
        <v>317</v>
      </c>
      <c r="D65" s="236">
        <f>SUMIF('3.3 Depreciation amortisation'!$D$9:$D$52,'3. Statement of pipeline assets'!C63,'3.3 Depreciation amortisation'!$M$9:$M$52)+SUMIF('3.3 Depreciation amortisation'!$D$9:$D$52,'3. Statement of pipeline assets'!C63,'3.3 Depreciation amortisation'!$N$9:$N$52)</f>
        <v>0</v>
      </c>
      <c r="E65" s="239"/>
      <c r="F65" s="207"/>
    </row>
    <row r="66" spans="2:7" ht="11.25" customHeight="1" x14ac:dyDescent="0.2">
      <c r="B66" s="177"/>
      <c r="C66" s="134" t="s">
        <v>356</v>
      </c>
      <c r="D66" s="236">
        <f>SUMIF('3.3 Depreciation amortisation'!$D$9:$D$52,'3. Statement of pipeline assets'!C63,'3.3 Depreciation amortisation'!$K$9:$K$52)</f>
        <v>0</v>
      </c>
      <c r="E66" s="239"/>
      <c r="F66" s="207"/>
      <c r="G66" s="207"/>
    </row>
    <row r="67" spans="2:7" x14ac:dyDescent="0.2">
      <c r="B67" s="178"/>
      <c r="C67" s="136" t="s">
        <v>318</v>
      </c>
      <c r="D67" s="236">
        <f>SUM(D64:D66)</f>
        <v>0</v>
      </c>
      <c r="E67" s="236">
        <f>SUM(E64:E66)</f>
        <v>0</v>
      </c>
      <c r="F67" s="207"/>
    </row>
    <row r="68" spans="2:7" x14ac:dyDescent="0.2">
      <c r="B68" s="250" t="s">
        <v>422</v>
      </c>
      <c r="C68" s="134" t="s">
        <v>179</v>
      </c>
      <c r="D68" s="239"/>
      <c r="E68" s="239"/>
    </row>
    <row r="69" spans="2:7" x14ac:dyDescent="0.2">
      <c r="B69" s="178"/>
      <c r="C69" s="136" t="s">
        <v>89</v>
      </c>
      <c r="D69" s="236">
        <f>SUM(D15,D21,D27,D33,D39,D45,D51,D56,D62,D68,D67)</f>
        <v>12586894.341969086</v>
      </c>
      <c r="E69" s="236">
        <f>SUM(E15,E21,E27,E33,E39,E45,E51,E56,E62,E68,E67)</f>
        <v>13014261.911020083</v>
      </c>
      <c r="F69" s="207"/>
    </row>
    <row r="70" spans="2:7" x14ac:dyDescent="0.2">
      <c r="B70" s="179"/>
      <c r="C70" s="137" t="s">
        <v>139</v>
      </c>
      <c r="D70" s="238"/>
      <c r="E70" s="238"/>
    </row>
    <row r="71" spans="2:7" x14ac:dyDescent="0.2">
      <c r="B71" s="250" t="s">
        <v>422</v>
      </c>
      <c r="C71" s="134" t="s">
        <v>140</v>
      </c>
      <c r="D71" s="236">
        <f>SUMIF('3.3 Depreciation amortisation'!$D$60:$D$77,"Property plant and equipment",'3.3 Depreciation amortisation'!$G$60:$G$77)</f>
        <v>10908.656128000001</v>
      </c>
      <c r="E71" s="239">
        <v>10908.656128000001</v>
      </c>
      <c r="F71" s="207"/>
    </row>
    <row r="72" spans="2:7" x14ac:dyDescent="0.2">
      <c r="B72" s="250" t="s">
        <v>422</v>
      </c>
      <c r="C72" s="134" t="s">
        <v>263</v>
      </c>
      <c r="D72" s="236">
        <f>SUMIF('3.3 Depreciation amortisation'!$D$60:$D$77,"Property plant and equipment",'3.3 Depreciation amortisation'!$H$60:$H$77)+SUMIF('3.3 Depreciation amortisation'!$D$60:$D$77,"Property plant and equipment",'3.3 Depreciation amortisation'!$I$60:$I$77)</f>
        <v>94743.115825698595</v>
      </c>
      <c r="E72" s="239">
        <v>83227.579446984295</v>
      </c>
    </row>
    <row r="73" spans="2:7" x14ac:dyDescent="0.2">
      <c r="B73" s="250" t="s">
        <v>422</v>
      </c>
      <c r="C73" s="134" t="s">
        <v>141</v>
      </c>
      <c r="D73" s="236">
        <f>SUMIF('3.3 Depreciation amortisation'!$D$60:$D$77,"Property plant and equipment",'3.3 Depreciation amortisation'!$L$60:$L$77)+SUMIF('3.3 Depreciation amortisation'!$D$60:$D$77,"Property plant and equipment",'3.3 Depreciation amortisation'!$M$60:$M$77)</f>
        <v>-48034.5</v>
      </c>
      <c r="E73" s="239">
        <v>-40447</v>
      </c>
      <c r="F73" s="207"/>
    </row>
    <row r="74" spans="2:7" x14ac:dyDescent="0.2">
      <c r="B74" s="177"/>
      <c r="C74" s="134" t="s">
        <v>90</v>
      </c>
      <c r="D74" s="236">
        <f>SUMIF('3.3 Depreciation amortisation'!$D$60:$D$77,"Property plant and equipment",'3.3 Depreciation amortisation'!$J$60:$J$77)</f>
        <v>-7532.516828571429</v>
      </c>
      <c r="E74" s="239">
        <v>-7417.9356428571436</v>
      </c>
      <c r="F74" s="207"/>
    </row>
    <row r="75" spans="2:7" x14ac:dyDescent="0.2">
      <c r="B75" s="178"/>
      <c r="C75" s="136" t="s">
        <v>142</v>
      </c>
      <c r="D75" s="236">
        <f>SUM(D71:D74)</f>
        <v>50084.755125127165</v>
      </c>
      <c r="E75" s="236">
        <f>SUM(E71:E74)</f>
        <v>46271.299932127156</v>
      </c>
    </row>
    <row r="76" spans="2:7" x14ac:dyDescent="0.2">
      <c r="B76" s="179"/>
      <c r="C76" s="137" t="s">
        <v>353</v>
      </c>
      <c r="D76" s="238"/>
      <c r="E76" s="238"/>
      <c r="F76" s="207"/>
    </row>
    <row r="77" spans="2:7" x14ac:dyDescent="0.2">
      <c r="B77" s="250" t="s">
        <v>422</v>
      </c>
      <c r="C77" s="134" t="s">
        <v>355</v>
      </c>
      <c r="D77" s="236">
        <f>SUMIF('3.3 Depreciation amortisation'!$D$60:$D$77,$C$76,'3.3 Depreciation amortisation'!$G$60:$G$77)+SUMIF('3.3 Depreciation amortisation'!$D$60:$D$77,$C$76,'3.3 Depreciation amortisation'!$H$60:$H$77)+SUMIF('3.3 Depreciation amortisation'!$D$60:$D$77,$C$76,'3.3 Depreciation amortisation'!$I$60:$I$77)</f>
        <v>49905.746999999996</v>
      </c>
      <c r="E77" s="239"/>
      <c r="F77" s="207"/>
    </row>
    <row r="78" spans="2:7" x14ac:dyDescent="0.2">
      <c r="B78" s="250" t="s">
        <v>422</v>
      </c>
      <c r="C78" s="135" t="s">
        <v>319</v>
      </c>
      <c r="D78" s="236">
        <f>SUMIF('3.3 Depreciation amortisation'!$D$60:$D$77,$C$76,'3.3 Depreciation amortisation'!$L$60:$L$77)+SUMIF('3.3 Depreciation amortisation'!$D$60:$D$77,$C$76,'3.3 Depreciation amortisation'!$M$60:$M$77)</f>
        <v>-5799.6898999999994</v>
      </c>
      <c r="E78" s="239"/>
      <c r="F78" s="207"/>
    </row>
    <row r="79" spans="2:7" ht="11.25" customHeight="1" x14ac:dyDescent="0.2">
      <c r="B79" s="177"/>
      <c r="C79" s="134" t="s">
        <v>356</v>
      </c>
      <c r="D79" s="236">
        <f>SUMIF('3.3 Depreciation amortisation'!$D$60:$D$77,$C$76,'3.3 Depreciation amortisation'!$J$60:$J$77)</f>
        <v>0</v>
      </c>
      <c r="E79" s="239"/>
      <c r="F79" s="207"/>
      <c r="G79" s="207"/>
    </row>
    <row r="80" spans="2:7" x14ac:dyDescent="0.2">
      <c r="B80" s="178"/>
      <c r="C80" s="136" t="s">
        <v>318</v>
      </c>
      <c r="D80" s="236">
        <f>SUM(D77:D79)</f>
        <v>44106.057099999998</v>
      </c>
      <c r="E80" s="236">
        <f>SUM(E77:E79)</f>
        <v>0</v>
      </c>
      <c r="F80" s="207"/>
    </row>
    <row r="81" spans="2:6" x14ac:dyDescent="0.2">
      <c r="B81" s="177"/>
      <c r="C81" s="134" t="s">
        <v>143</v>
      </c>
      <c r="D81" s="239"/>
      <c r="E81" s="239"/>
      <c r="F81" s="207"/>
    </row>
    <row r="82" spans="2:6" x14ac:dyDescent="0.2">
      <c r="B82" s="177"/>
      <c r="C82" s="134" t="s">
        <v>144</v>
      </c>
      <c r="D82" s="239"/>
      <c r="E82" s="239"/>
    </row>
    <row r="83" spans="2:6" x14ac:dyDescent="0.2">
      <c r="B83" s="250" t="s">
        <v>422</v>
      </c>
      <c r="C83" s="134" t="s">
        <v>79</v>
      </c>
      <c r="D83" s="239">
        <f>+'3.3 Depreciation amortisation'!O17+'3.3 Depreciation amortisation'!N66+'3.3 Depreciation amortisation'!N67</f>
        <v>408291.35796669865</v>
      </c>
      <c r="E83" s="239">
        <f>420126.174152699</f>
        <v>420126.17415269901</v>
      </c>
    </row>
    <row r="84" spans="2:6" x14ac:dyDescent="0.2">
      <c r="B84" s="178"/>
      <c r="C84" s="136" t="s">
        <v>145</v>
      </c>
      <c r="D84" s="236">
        <f>SUM(D75,D80:D83)</f>
        <v>502482.17019182583</v>
      </c>
      <c r="E84" s="236">
        <f>SUM(E75,E80:E83)</f>
        <v>466397.47408482619</v>
      </c>
      <c r="F84" s="207"/>
    </row>
    <row r="85" spans="2:6" ht="12.75" customHeight="1" x14ac:dyDescent="0.2">
      <c r="B85" s="178"/>
      <c r="C85" s="136" t="s">
        <v>25</v>
      </c>
      <c r="D85" s="240">
        <f>SUM(D69,D84)</f>
        <v>13089376.512160912</v>
      </c>
      <c r="E85" s="240">
        <f>SUM(E69,E84)</f>
        <v>13480659.38510491</v>
      </c>
    </row>
  </sheetData>
  <mergeCells count="2">
    <mergeCell ref="B1:C1"/>
    <mergeCell ref="B5:C5"/>
  </mergeCells>
  <phoneticPr fontId="36" type="noConversion"/>
  <pageMargins left="0.75" right="0.75" top="1" bottom="1" header="0.5" footer="0.5"/>
  <pageSetup paperSize="9" scale="62" orientation="portrait" verticalDpi="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G30"/>
  <sheetViews>
    <sheetView workbookViewId="0"/>
  </sheetViews>
  <sheetFormatPr defaultRowHeight="12.75" x14ac:dyDescent="0.2"/>
  <cols>
    <col min="1" max="1" width="12.140625" style="84" customWidth="1"/>
    <col min="2" max="2" width="21" style="84" customWidth="1"/>
    <col min="3" max="5" width="42.28515625" style="84" customWidth="1"/>
    <col min="6" max="6" width="56.28515625" style="84" customWidth="1"/>
    <col min="7" max="7" width="9.42578125" style="84" customWidth="1"/>
    <col min="8" max="8" width="25.140625" style="84" customWidth="1"/>
    <col min="9" max="16384" width="9.140625" style="84"/>
  </cols>
  <sheetData>
    <row r="1" spans="2:6" ht="20.25" x14ac:dyDescent="0.3">
      <c r="B1" s="85" t="s">
        <v>164</v>
      </c>
      <c r="C1" s="85"/>
      <c r="D1" s="42"/>
      <c r="E1" s="42"/>
    </row>
    <row r="2" spans="2:6" ht="20.25" x14ac:dyDescent="0.3">
      <c r="B2" s="162" t="str">
        <f>Tradingname</f>
        <v>SEA Gas Partnership</v>
      </c>
      <c r="C2" s="163"/>
      <c r="D2" s="85"/>
      <c r="E2" s="85"/>
    </row>
    <row r="3" spans="2:6" ht="34.5" x14ac:dyDescent="0.45">
      <c r="B3" s="164" t="s">
        <v>221</v>
      </c>
      <c r="C3" s="165">
        <f>Yearending</f>
        <v>44012</v>
      </c>
      <c r="F3" s="122"/>
    </row>
    <row r="5" spans="2:6" ht="15.75" x14ac:dyDescent="0.25">
      <c r="B5" s="88" t="s">
        <v>253</v>
      </c>
      <c r="C5" s="86"/>
      <c r="D5" s="86"/>
      <c r="E5" s="86"/>
    </row>
    <row r="6" spans="2:6" ht="15.75" x14ac:dyDescent="0.25">
      <c r="B6" s="88"/>
      <c r="C6" s="86"/>
      <c r="D6" s="86"/>
      <c r="E6" s="86"/>
    </row>
    <row r="7" spans="2:6" ht="40.5" customHeight="1" x14ac:dyDescent="0.2">
      <c r="B7" s="89" t="s">
        <v>265</v>
      </c>
      <c r="C7" s="89" t="s">
        <v>147</v>
      </c>
      <c r="D7" s="89" t="s">
        <v>152</v>
      </c>
      <c r="E7" s="89" t="s">
        <v>148</v>
      </c>
      <c r="F7" s="90" t="s">
        <v>150</v>
      </c>
    </row>
    <row r="8" spans="2:6" x14ac:dyDescent="0.2">
      <c r="B8" s="91"/>
      <c r="C8" s="91"/>
      <c r="D8" s="113"/>
      <c r="E8" s="129" t="s">
        <v>149</v>
      </c>
      <c r="F8" s="92"/>
    </row>
    <row r="9" spans="2:6" x14ac:dyDescent="0.2">
      <c r="B9" s="93" t="s">
        <v>422</v>
      </c>
      <c r="C9" s="188" t="str">
        <f>'3. Statement of pipeline assets'!C8</f>
        <v>Pipelines</v>
      </c>
      <c r="D9" s="263" t="s">
        <v>401</v>
      </c>
      <c r="E9" s="241">
        <v>50</v>
      </c>
      <c r="F9" s="95" t="s">
        <v>402</v>
      </c>
    </row>
    <row r="10" spans="2:6" x14ac:dyDescent="0.2">
      <c r="B10" s="93" t="s">
        <v>422</v>
      </c>
      <c r="C10" s="188" t="str">
        <f>'3. Statement of pipeline assets'!C16</f>
        <v>Compressors</v>
      </c>
      <c r="D10" s="263" t="s">
        <v>401</v>
      </c>
      <c r="E10" s="241">
        <v>30</v>
      </c>
      <c r="F10" s="95" t="s">
        <v>402</v>
      </c>
    </row>
    <row r="11" spans="2:6" x14ac:dyDescent="0.2">
      <c r="B11" s="93" t="s">
        <v>422</v>
      </c>
      <c r="C11" s="188" t="str">
        <f>'3. Statement of pipeline assets'!C22</f>
        <v>City Gates, supply regulators and valve stations</v>
      </c>
      <c r="D11" s="263" t="s">
        <v>401</v>
      </c>
      <c r="E11" s="241">
        <v>40</v>
      </c>
      <c r="F11" s="95" t="s">
        <v>403</v>
      </c>
    </row>
    <row r="12" spans="2:6" x14ac:dyDescent="0.2">
      <c r="B12" s="93" t="s">
        <v>422</v>
      </c>
      <c r="C12" s="188" t="str">
        <f>'3. Statement of pipeline assets'!C28</f>
        <v>Metering</v>
      </c>
      <c r="D12" s="263" t="s">
        <v>401</v>
      </c>
      <c r="E12" s="241">
        <v>40</v>
      </c>
      <c r="F12" s="95" t="s">
        <v>403</v>
      </c>
    </row>
    <row r="13" spans="2:6" x14ac:dyDescent="0.2">
      <c r="B13" s="93"/>
      <c r="C13" s="188" t="str">
        <f>'3. Statement of pipeline assets'!C34</f>
        <v>Odourant plants</v>
      </c>
      <c r="D13" s="243"/>
      <c r="E13" s="241"/>
      <c r="F13" s="95"/>
    </row>
    <row r="14" spans="2:6" x14ac:dyDescent="0.2">
      <c r="B14" s="93" t="s">
        <v>422</v>
      </c>
      <c r="C14" s="188" t="str">
        <f>'3. Statement of pipeline assets'!C40</f>
        <v>SCADA (Communications)</v>
      </c>
      <c r="D14" s="263" t="s">
        <v>401</v>
      </c>
      <c r="E14" s="241">
        <v>15</v>
      </c>
      <c r="F14" s="95" t="s">
        <v>403</v>
      </c>
    </row>
    <row r="15" spans="2:6" x14ac:dyDescent="0.2">
      <c r="B15" s="93" t="s">
        <v>422</v>
      </c>
      <c r="C15" s="188" t="str">
        <f>'3. Statement of pipeline assets'!C46</f>
        <v>Buildings</v>
      </c>
      <c r="D15" s="264" t="s">
        <v>425</v>
      </c>
      <c r="E15" s="241">
        <v>80</v>
      </c>
      <c r="F15" s="95" t="s">
        <v>402</v>
      </c>
    </row>
    <row r="16" spans="2:6" x14ac:dyDescent="0.2">
      <c r="B16" s="93"/>
      <c r="C16" s="188" t="str">
        <f>'3. Statement of pipeline assets'!C57</f>
        <v>Other depreciable pipeline assets</v>
      </c>
      <c r="D16" s="243"/>
      <c r="E16" s="241"/>
      <c r="F16" s="95"/>
    </row>
    <row r="17" spans="2:7" x14ac:dyDescent="0.2">
      <c r="B17" s="93" t="s">
        <v>422</v>
      </c>
      <c r="C17" s="93" t="s">
        <v>404</v>
      </c>
      <c r="D17" s="265" t="s">
        <v>432</v>
      </c>
      <c r="E17" s="241">
        <v>10</v>
      </c>
      <c r="F17" s="95" t="s">
        <v>408</v>
      </c>
    </row>
    <row r="18" spans="2:7" x14ac:dyDescent="0.2">
      <c r="B18" s="93" t="s">
        <v>422</v>
      </c>
      <c r="C18" s="93" t="s">
        <v>405</v>
      </c>
      <c r="D18" s="265" t="s">
        <v>430</v>
      </c>
      <c r="E18" s="241">
        <v>10</v>
      </c>
      <c r="F18" s="95" t="s">
        <v>408</v>
      </c>
    </row>
    <row r="19" spans="2:7" x14ac:dyDescent="0.2">
      <c r="B19" s="93" t="s">
        <v>422</v>
      </c>
      <c r="C19" s="93" t="s">
        <v>406</v>
      </c>
      <c r="D19" s="266" t="s">
        <v>433</v>
      </c>
      <c r="E19" s="241">
        <v>50</v>
      </c>
      <c r="F19" s="95" t="s">
        <v>409</v>
      </c>
    </row>
    <row r="20" spans="2:7" x14ac:dyDescent="0.2">
      <c r="B20" s="93" t="s">
        <v>422</v>
      </c>
      <c r="C20" s="93" t="s">
        <v>407</v>
      </c>
      <c r="D20" s="267" t="s">
        <v>434</v>
      </c>
      <c r="E20" s="230" t="s">
        <v>410</v>
      </c>
      <c r="F20" s="95" t="s">
        <v>411</v>
      </c>
    </row>
    <row r="21" spans="2:7" x14ac:dyDescent="0.2">
      <c r="B21" s="93"/>
      <c r="C21" s="188" t="str">
        <f>'3. Statement of pipeline assets'!C63</f>
        <v>Leased Assets</v>
      </c>
      <c r="D21" s="244"/>
      <c r="E21" s="242"/>
      <c r="F21" s="212"/>
      <c r="G21" s="176"/>
    </row>
    <row r="22" spans="2:7" x14ac:dyDescent="0.2">
      <c r="B22" s="93"/>
      <c r="C22" s="188" t="str">
        <f>'3. Statement of pipeline assets'!C70</f>
        <v>Shared supporting assets</v>
      </c>
      <c r="D22" s="268"/>
      <c r="E22" s="241"/>
      <c r="F22" s="95"/>
    </row>
    <row r="23" spans="2:7" x14ac:dyDescent="0.2">
      <c r="B23" s="93" t="s">
        <v>422</v>
      </c>
      <c r="C23" s="93" t="s">
        <v>412</v>
      </c>
      <c r="D23" s="265" t="s">
        <v>435</v>
      </c>
      <c r="E23" s="241">
        <v>10</v>
      </c>
      <c r="F23" s="95" t="s">
        <v>413</v>
      </c>
    </row>
    <row r="24" spans="2:7" x14ac:dyDescent="0.2">
      <c r="B24" s="93" t="s">
        <v>422</v>
      </c>
      <c r="C24" s="93" t="s">
        <v>414</v>
      </c>
      <c r="D24" s="265" t="s">
        <v>430</v>
      </c>
      <c r="E24" s="241">
        <v>10</v>
      </c>
      <c r="F24" s="95" t="s">
        <v>413</v>
      </c>
    </row>
    <row r="25" spans="2:7" x14ac:dyDescent="0.2">
      <c r="B25" s="93" t="s">
        <v>422</v>
      </c>
      <c r="C25" s="93" t="s">
        <v>415</v>
      </c>
      <c r="D25" s="265" t="s">
        <v>430</v>
      </c>
      <c r="E25" s="241">
        <v>10</v>
      </c>
      <c r="F25" s="95" t="s">
        <v>413</v>
      </c>
    </row>
    <row r="26" spans="2:7" x14ac:dyDescent="0.2">
      <c r="B26" s="93" t="s">
        <v>422</v>
      </c>
      <c r="C26" s="93" t="s">
        <v>416</v>
      </c>
      <c r="D26" s="265" t="s">
        <v>430</v>
      </c>
      <c r="E26" s="241">
        <v>10</v>
      </c>
      <c r="F26" s="95" t="s">
        <v>413</v>
      </c>
    </row>
    <row r="27" spans="2:7" x14ac:dyDescent="0.2">
      <c r="B27" s="93" t="s">
        <v>422</v>
      </c>
      <c r="C27" s="93" t="s">
        <v>417</v>
      </c>
      <c r="D27" s="265" t="s">
        <v>430</v>
      </c>
      <c r="E27" s="241">
        <v>10</v>
      </c>
      <c r="F27" s="95" t="s">
        <v>413</v>
      </c>
    </row>
    <row r="28" spans="2:7" x14ac:dyDescent="0.2">
      <c r="B28" s="93" t="s">
        <v>422</v>
      </c>
      <c r="C28" s="93" t="s">
        <v>418</v>
      </c>
      <c r="D28" s="265" t="s">
        <v>430</v>
      </c>
      <c r="E28" s="241">
        <v>10</v>
      </c>
      <c r="F28" s="95" t="s">
        <v>413</v>
      </c>
    </row>
    <row r="29" spans="2:7" x14ac:dyDescent="0.2">
      <c r="B29" s="93"/>
      <c r="C29" s="188" t="str">
        <f>'3. Statement of pipeline assets'!C76</f>
        <v>Shared leased assets</v>
      </c>
      <c r="D29" s="243"/>
      <c r="E29" s="242"/>
      <c r="F29" s="212"/>
      <c r="G29" s="176"/>
    </row>
    <row r="30" spans="2:7" x14ac:dyDescent="0.2">
      <c r="B30" s="93" t="s">
        <v>422</v>
      </c>
      <c r="C30" s="243" t="s">
        <v>2</v>
      </c>
      <c r="D30" s="244">
        <v>2013</v>
      </c>
      <c r="E30" s="246">
        <v>15</v>
      </c>
      <c r="F30" s="245" t="s">
        <v>419</v>
      </c>
      <c r="G30" s="176"/>
    </row>
  </sheetData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J54"/>
  <sheetViews>
    <sheetView zoomScale="85" zoomScaleNormal="85" workbookViewId="0"/>
  </sheetViews>
  <sheetFormatPr defaultRowHeight="12.75" x14ac:dyDescent="0.2"/>
  <cols>
    <col min="1" max="1" width="12" style="43" customWidth="1"/>
    <col min="2" max="2" width="31.7109375" style="43" customWidth="1"/>
    <col min="3" max="3" width="22.5703125" style="43" customWidth="1"/>
    <col min="4" max="4" width="27.28515625" style="43" customWidth="1"/>
    <col min="5" max="5" width="32.85546875" style="43" customWidth="1"/>
    <col min="6" max="6" width="21.7109375" style="43" customWidth="1"/>
    <col min="7" max="7" width="24.42578125" style="43" customWidth="1"/>
    <col min="8" max="8" width="45" style="43" customWidth="1"/>
    <col min="9" max="10" width="19.85546875" style="43" customWidth="1"/>
    <col min="11" max="11" width="18.28515625" style="43" customWidth="1"/>
    <col min="12" max="16384" width="9.140625" style="43"/>
  </cols>
  <sheetData>
    <row r="1" spans="2:10" ht="20.25" x14ac:dyDescent="0.3">
      <c r="B1" s="44" t="s">
        <v>195</v>
      </c>
      <c r="D1" s="42"/>
      <c r="E1" s="42"/>
      <c r="F1" s="42"/>
      <c r="G1" s="42"/>
      <c r="H1" s="42"/>
      <c r="I1" s="42"/>
      <c r="J1" s="42"/>
    </row>
    <row r="2" spans="2:10" ht="15" x14ac:dyDescent="0.25">
      <c r="B2" s="162" t="str">
        <f>Tradingname</f>
        <v>SEA Gas Partnership</v>
      </c>
      <c r="C2" s="163"/>
    </row>
    <row r="3" spans="2:10" ht="18" customHeight="1" x14ac:dyDescent="0.45">
      <c r="B3" s="185" t="s">
        <v>221</v>
      </c>
      <c r="C3" s="186">
        <f>Yearending</f>
        <v>44012</v>
      </c>
      <c r="F3" s="122"/>
    </row>
    <row r="5" spans="2:10" ht="15.75" x14ac:dyDescent="0.25">
      <c r="B5" s="65" t="s">
        <v>255</v>
      </c>
    </row>
    <row r="6" spans="2:10" x14ac:dyDescent="0.2">
      <c r="B6" s="45"/>
      <c r="C6" s="48"/>
      <c r="D6" s="48"/>
      <c r="E6" s="48"/>
      <c r="F6" s="48"/>
      <c r="G6" s="49"/>
      <c r="H6" s="66"/>
      <c r="I6" s="50"/>
      <c r="J6" s="50"/>
    </row>
    <row r="7" spans="2:10" ht="31.5" customHeight="1" x14ac:dyDescent="0.2">
      <c r="B7" s="108" t="s">
        <v>95</v>
      </c>
      <c r="C7" s="53" t="s">
        <v>249</v>
      </c>
      <c r="D7" s="53" t="s">
        <v>196</v>
      </c>
      <c r="E7" s="53" t="s">
        <v>197</v>
      </c>
    </row>
    <row r="8" spans="2:10" ht="13.5" customHeight="1" x14ac:dyDescent="0.2">
      <c r="B8" s="180"/>
      <c r="C8" s="121"/>
      <c r="D8" s="121"/>
      <c r="E8" s="121"/>
    </row>
    <row r="9" spans="2:10" ht="13.5" customHeight="1" x14ac:dyDescent="0.2">
      <c r="B9" s="180"/>
      <c r="C9" s="121"/>
      <c r="D9" s="121"/>
      <c r="E9" s="121"/>
    </row>
    <row r="10" spans="2:10" ht="13.5" customHeight="1" x14ac:dyDescent="0.2">
      <c r="B10" s="180"/>
      <c r="C10" s="121"/>
      <c r="D10" s="121"/>
      <c r="E10" s="121"/>
    </row>
    <row r="11" spans="2:10" ht="13.5" customHeight="1" x14ac:dyDescent="0.2">
      <c r="B11" s="180"/>
      <c r="C11" s="121"/>
      <c r="D11" s="121"/>
      <c r="E11" s="121"/>
    </row>
    <row r="12" spans="2:10" ht="13.5" customHeight="1" x14ac:dyDescent="0.2">
      <c r="B12" s="180"/>
      <c r="C12" s="121"/>
      <c r="D12" s="121"/>
      <c r="E12" s="121"/>
    </row>
    <row r="13" spans="2:10" ht="13.5" customHeight="1" x14ac:dyDescent="0.2">
      <c r="B13" s="180"/>
      <c r="C13" s="121"/>
      <c r="D13" s="121"/>
      <c r="E13" s="121"/>
    </row>
    <row r="14" spans="2:10" ht="13.5" customHeight="1" x14ac:dyDescent="0.2">
      <c r="B14" s="180"/>
      <c r="C14" s="121"/>
      <c r="D14" s="121"/>
      <c r="E14" s="121"/>
    </row>
    <row r="15" spans="2:10" ht="13.5" customHeight="1" x14ac:dyDescent="0.2">
      <c r="B15" s="180"/>
      <c r="C15" s="121"/>
      <c r="D15" s="121"/>
      <c r="E15" s="121"/>
    </row>
    <row r="16" spans="2:10" ht="13.5" customHeight="1" x14ac:dyDescent="0.2">
      <c r="B16" s="180"/>
      <c r="C16" s="121"/>
      <c r="D16" s="121"/>
      <c r="E16" s="121"/>
    </row>
    <row r="17" spans="2:8" ht="13.5" customHeight="1" x14ac:dyDescent="0.2">
      <c r="B17" s="180"/>
      <c r="C17" s="121"/>
      <c r="D17" s="121"/>
      <c r="E17" s="121"/>
    </row>
    <row r="18" spans="2:8" ht="13.5" customHeight="1" x14ac:dyDescent="0.2">
      <c r="B18" s="180"/>
      <c r="C18" s="121"/>
      <c r="D18" s="121"/>
      <c r="E18" s="121"/>
    </row>
    <row r="19" spans="2:8" ht="13.5" customHeight="1" x14ac:dyDescent="0.2">
      <c r="B19" s="180"/>
      <c r="C19" s="121"/>
      <c r="D19" s="121"/>
      <c r="E19" s="121"/>
    </row>
    <row r="20" spans="2:8" ht="13.5" customHeight="1" x14ac:dyDescent="0.2">
      <c r="B20" s="180"/>
      <c r="C20" s="121"/>
      <c r="D20" s="121"/>
      <c r="E20" s="121"/>
    </row>
    <row r="21" spans="2:8" ht="13.5" customHeight="1" x14ac:dyDescent="0.2">
      <c r="B21" s="180"/>
      <c r="C21" s="121"/>
      <c r="D21" s="121"/>
      <c r="E21" s="121"/>
    </row>
    <row r="22" spans="2:8" ht="13.5" customHeight="1" x14ac:dyDescent="0.2">
      <c r="B22" s="180"/>
      <c r="C22" s="121"/>
      <c r="D22" s="121"/>
      <c r="E22" s="121"/>
    </row>
    <row r="25" spans="2:8" ht="15.75" x14ac:dyDescent="0.25">
      <c r="B25" s="65" t="s">
        <v>254</v>
      </c>
    </row>
    <row r="26" spans="2:8" x14ac:dyDescent="0.2">
      <c r="B26" s="45"/>
      <c r="C26" s="48"/>
      <c r="D26" s="48"/>
      <c r="E26" s="48"/>
    </row>
    <row r="27" spans="2:8" ht="36.75" customHeight="1" x14ac:dyDescent="0.2">
      <c r="B27" s="108" t="s">
        <v>95</v>
      </c>
      <c r="C27" s="53" t="s">
        <v>250</v>
      </c>
      <c r="D27" s="53" t="s">
        <v>196</v>
      </c>
      <c r="E27" s="53" t="s">
        <v>197</v>
      </c>
      <c r="F27" s="53" t="s">
        <v>251</v>
      </c>
      <c r="G27" s="53" t="s">
        <v>207</v>
      </c>
      <c r="H27" s="53" t="s">
        <v>208</v>
      </c>
    </row>
    <row r="28" spans="2:8" x14ac:dyDescent="0.2">
      <c r="B28" s="180"/>
      <c r="C28" s="121"/>
      <c r="D28" s="121"/>
      <c r="E28" s="121"/>
      <c r="F28" s="121"/>
      <c r="G28" s="121"/>
      <c r="H28" s="121"/>
    </row>
    <row r="29" spans="2:8" x14ac:dyDescent="0.2">
      <c r="B29" s="180"/>
      <c r="C29" s="121"/>
      <c r="D29" s="121"/>
      <c r="E29" s="121"/>
      <c r="F29" s="121"/>
      <c r="G29" s="121"/>
      <c r="H29" s="121"/>
    </row>
    <row r="30" spans="2:8" x14ac:dyDescent="0.2">
      <c r="B30" s="180"/>
      <c r="C30" s="121"/>
      <c r="D30" s="121"/>
      <c r="E30" s="121"/>
      <c r="F30" s="121"/>
      <c r="G30" s="121"/>
      <c r="H30" s="121"/>
    </row>
    <row r="31" spans="2:8" x14ac:dyDescent="0.2">
      <c r="B31" s="180"/>
      <c r="C31" s="121"/>
      <c r="D31" s="121"/>
      <c r="E31" s="121"/>
      <c r="F31" s="121"/>
      <c r="G31" s="121"/>
      <c r="H31" s="121"/>
    </row>
    <row r="32" spans="2:8" hidden="1" x14ac:dyDescent="0.2">
      <c r="B32" s="180"/>
      <c r="C32" s="121"/>
      <c r="D32" s="121"/>
      <c r="E32" s="121"/>
      <c r="F32" s="121"/>
      <c r="G32" s="121"/>
      <c r="H32" s="121"/>
    </row>
    <row r="33" spans="2:8" hidden="1" x14ac:dyDescent="0.2">
      <c r="B33" s="180"/>
      <c r="C33" s="121"/>
      <c r="D33" s="121"/>
      <c r="E33" s="121"/>
      <c r="F33" s="121"/>
      <c r="G33" s="121"/>
      <c r="H33" s="121"/>
    </row>
    <row r="34" spans="2:8" hidden="1" x14ac:dyDescent="0.2">
      <c r="B34" s="180"/>
      <c r="C34" s="121"/>
      <c r="D34" s="121"/>
      <c r="E34" s="121"/>
      <c r="F34" s="121"/>
      <c r="G34" s="121"/>
      <c r="H34" s="121"/>
    </row>
    <row r="35" spans="2:8" hidden="1" x14ac:dyDescent="0.2">
      <c r="B35" s="180"/>
      <c r="C35" s="121"/>
      <c r="D35" s="121"/>
      <c r="E35" s="121"/>
      <c r="F35" s="121"/>
      <c r="G35" s="121"/>
      <c r="H35" s="121"/>
    </row>
    <row r="36" spans="2:8" hidden="1" x14ac:dyDescent="0.2">
      <c r="B36" s="180"/>
      <c r="C36" s="121"/>
      <c r="D36" s="121"/>
      <c r="E36" s="121"/>
      <c r="F36" s="121"/>
      <c r="G36" s="121"/>
      <c r="H36" s="121"/>
    </row>
    <row r="37" spans="2:8" hidden="1" x14ac:dyDescent="0.2">
      <c r="B37" s="180"/>
      <c r="C37" s="121"/>
      <c r="D37" s="121"/>
      <c r="E37" s="121"/>
      <c r="F37" s="121"/>
      <c r="G37" s="121"/>
      <c r="H37" s="121"/>
    </row>
    <row r="38" spans="2:8" hidden="1" x14ac:dyDescent="0.2">
      <c r="B38" s="180"/>
      <c r="C38" s="121"/>
      <c r="D38" s="121"/>
      <c r="E38" s="121"/>
      <c r="F38" s="121"/>
      <c r="G38" s="121"/>
      <c r="H38" s="121"/>
    </row>
    <row r="39" spans="2:8" hidden="1" x14ac:dyDescent="0.2">
      <c r="B39" s="180"/>
      <c r="C39" s="121"/>
      <c r="D39" s="121"/>
      <c r="E39" s="121"/>
      <c r="F39" s="121"/>
      <c r="G39" s="121"/>
      <c r="H39" s="121"/>
    </row>
    <row r="40" spans="2:8" hidden="1" x14ac:dyDescent="0.2">
      <c r="B40" s="180"/>
      <c r="C40" s="121"/>
      <c r="D40" s="121"/>
      <c r="E40" s="121"/>
      <c r="F40" s="121"/>
      <c r="G40" s="121"/>
      <c r="H40" s="121"/>
    </row>
    <row r="41" spans="2:8" x14ac:dyDescent="0.2">
      <c r="B41" s="180"/>
      <c r="C41" s="121"/>
      <c r="D41" s="121"/>
      <c r="E41" s="121"/>
      <c r="F41" s="121"/>
      <c r="G41" s="121"/>
      <c r="H41" s="121"/>
    </row>
    <row r="42" spans="2:8" x14ac:dyDescent="0.2">
      <c r="B42" s="180"/>
      <c r="C42" s="121"/>
      <c r="D42" s="121"/>
      <c r="E42" s="121"/>
      <c r="F42" s="121"/>
      <c r="G42" s="121"/>
      <c r="H42" s="121"/>
    </row>
    <row r="43" spans="2:8" x14ac:dyDescent="0.2">
      <c r="B43" s="180"/>
      <c r="C43" s="121"/>
      <c r="D43" s="121"/>
      <c r="E43" s="121"/>
      <c r="F43" s="121"/>
      <c r="G43" s="121"/>
      <c r="H43" s="121"/>
    </row>
    <row r="44" spans="2:8" x14ac:dyDescent="0.2">
      <c r="B44" s="180"/>
      <c r="C44" s="121"/>
      <c r="D44" s="121"/>
      <c r="E44" s="121"/>
      <c r="F44" s="121"/>
      <c r="G44" s="121"/>
      <c r="H44" s="121"/>
    </row>
    <row r="45" spans="2:8" x14ac:dyDescent="0.2">
      <c r="B45" s="180"/>
      <c r="C45" s="121"/>
      <c r="D45" s="121"/>
      <c r="E45" s="121"/>
      <c r="F45" s="121"/>
      <c r="G45" s="121"/>
      <c r="H45" s="121"/>
    </row>
    <row r="46" spans="2:8" x14ac:dyDescent="0.2">
      <c r="B46" s="180"/>
      <c r="C46" s="121"/>
      <c r="D46" s="121"/>
      <c r="E46" s="121"/>
      <c r="F46" s="121"/>
      <c r="G46" s="121"/>
      <c r="H46" s="121"/>
    </row>
    <row r="47" spans="2:8" x14ac:dyDescent="0.2">
      <c r="B47" s="180"/>
      <c r="C47" s="121"/>
      <c r="D47" s="121"/>
      <c r="E47" s="121"/>
      <c r="F47" s="121"/>
      <c r="G47" s="121"/>
      <c r="H47" s="121"/>
    </row>
    <row r="48" spans="2:8" x14ac:dyDescent="0.2">
      <c r="B48" s="180"/>
      <c r="C48" s="121"/>
      <c r="D48" s="121"/>
      <c r="E48" s="121"/>
      <c r="F48" s="121"/>
      <c r="G48" s="121"/>
      <c r="H48" s="121"/>
    </row>
    <row r="49" spans="2:8" x14ac:dyDescent="0.2">
      <c r="B49" s="180"/>
      <c r="C49" s="121"/>
      <c r="D49" s="121"/>
      <c r="E49" s="121"/>
      <c r="F49" s="121"/>
      <c r="G49" s="121"/>
      <c r="H49" s="121"/>
    </row>
    <row r="50" spans="2:8" x14ac:dyDescent="0.2">
      <c r="B50" s="180"/>
      <c r="C50" s="121"/>
      <c r="D50" s="121"/>
      <c r="E50" s="121"/>
      <c r="F50" s="121"/>
      <c r="G50" s="121"/>
      <c r="H50" s="121"/>
    </row>
    <row r="51" spans="2:8" x14ac:dyDescent="0.2">
      <c r="B51" s="180"/>
      <c r="C51" s="121"/>
      <c r="D51" s="121"/>
      <c r="E51" s="121"/>
      <c r="F51" s="121"/>
      <c r="G51" s="121"/>
      <c r="H51" s="121"/>
    </row>
    <row r="52" spans="2:8" x14ac:dyDescent="0.2">
      <c r="B52" s="180"/>
      <c r="C52" s="121"/>
      <c r="D52" s="121"/>
      <c r="E52" s="121"/>
      <c r="F52" s="121"/>
      <c r="G52" s="121"/>
      <c r="H52" s="121"/>
    </row>
    <row r="53" spans="2:8" x14ac:dyDescent="0.2">
      <c r="B53" s="180"/>
      <c r="C53" s="121"/>
      <c r="D53" s="121"/>
      <c r="E53" s="121"/>
      <c r="F53" s="121"/>
      <c r="G53" s="121"/>
      <c r="H53" s="121"/>
    </row>
    <row r="54" spans="2:8" x14ac:dyDescent="0.2">
      <c r="B54" s="180"/>
      <c r="C54" s="121"/>
      <c r="D54" s="121"/>
      <c r="E54" s="121"/>
      <c r="F54" s="121"/>
      <c r="G54" s="121"/>
      <c r="H54" s="121"/>
    </row>
  </sheetData>
  <pageMargins left="0.25" right="0.25" top="0.75" bottom="0.75" header="0.3" footer="0.3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O78"/>
  <sheetViews>
    <sheetView zoomScale="85" zoomScaleNormal="85" workbookViewId="0">
      <selection activeCell="E68" sqref="E68"/>
    </sheetView>
  </sheetViews>
  <sheetFormatPr defaultRowHeight="12.75" outlineLevelRow="1" x14ac:dyDescent="0.2"/>
  <cols>
    <col min="1" max="1" width="11.42578125" customWidth="1"/>
    <col min="2" max="2" width="32.42578125" customWidth="1"/>
    <col min="3" max="4" width="40.7109375" customWidth="1"/>
    <col min="5" max="15" width="20.7109375" customWidth="1"/>
  </cols>
  <sheetData>
    <row r="1" spans="2:15" ht="20.25" x14ac:dyDescent="0.3">
      <c r="B1" s="97" t="s">
        <v>329</v>
      </c>
    </row>
    <row r="2" spans="2:15" ht="15" x14ac:dyDescent="0.25">
      <c r="B2" s="162" t="str">
        <f>Tradingname</f>
        <v>SEA Gas Partnership</v>
      </c>
      <c r="C2" s="163"/>
      <c r="F2" s="206"/>
    </row>
    <row r="3" spans="2:15" ht="15" x14ac:dyDescent="0.25">
      <c r="B3" s="164" t="s">
        <v>221</v>
      </c>
      <c r="C3" s="165">
        <f>Yearending</f>
        <v>44012</v>
      </c>
    </row>
    <row r="5" spans="2:15" ht="30" customHeight="1" x14ac:dyDescent="0.25">
      <c r="B5" s="98" t="s">
        <v>343</v>
      </c>
      <c r="I5" s="308" t="s">
        <v>303</v>
      </c>
      <c r="J5" s="308"/>
      <c r="K5" s="308"/>
    </row>
    <row r="7" spans="2:15" ht="45" customHeight="1" x14ac:dyDescent="0.2">
      <c r="B7" s="99" t="s">
        <v>265</v>
      </c>
      <c r="C7" s="100" t="s">
        <v>20</v>
      </c>
      <c r="D7" s="100" t="s">
        <v>0</v>
      </c>
      <c r="E7" s="100" t="s">
        <v>82</v>
      </c>
      <c r="F7" s="100" t="s">
        <v>83</v>
      </c>
      <c r="G7" s="100" t="s">
        <v>191</v>
      </c>
      <c r="H7" s="100" t="s">
        <v>180</v>
      </c>
      <c r="I7" s="100" t="s">
        <v>85</v>
      </c>
      <c r="J7" s="100" t="s">
        <v>190</v>
      </c>
      <c r="K7" s="100" t="s">
        <v>357</v>
      </c>
      <c r="L7" s="100" t="s">
        <v>86</v>
      </c>
      <c r="M7" s="100" t="s">
        <v>301</v>
      </c>
      <c r="N7" s="100" t="s">
        <v>302</v>
      </c>
      <c r="O7" s="53" t="s">
        <v>87</v>
      </c>
    </row>
    <row r="8" spans="2:15" x14ac:dyDescent="0.2">
      <c r="B8" s="101"/>
      <c r="C8" s="64"/>
      <c r="D8" s="64"/>
      <c r="E8" s="64"/>
      <c r="F8" s="64" t="s">
        <v>88</v>
      </c>
      <c r="G8" s="64" t="s">
        <v>223</v>
      </c>
      <c r="H8" s="64" t="s">
        <v>223</v>
      </c>
      <c r="I8" s="64" t="s">
        <v>223</v>
      </c>
      <c r="J8" s="64" t="s">
        <v>223</v>
      </c>
      <c r="K8" s="64" t="s">
        <v>223</v>
      </c>
      <c r="L8" s="64" t="s">
        <v>223</v>
      </c>
      <c r="M8" s="64" t="s">
        <v>223</v>
      </c>
      <c r="N8" s="64" t="s">
        <v>223</v>
      </c>
      <c r="O8" s="64" t="s">
        <v>223</v>
      </c>
    </row>
    <row r="9" spans="2:15" x14ac:dyDescent="0.2">
      <c r="B9" s="103" t="s">
        <v>72</v>
      </c>
      <c r="C9" s="103" t="s">
        <v>113</v>
      </c>
      <c r="D9" s="103" t="s">
        <v>166</v>
      </c>
      <c r="E9" s="103" t="s">
        <v>401</v>
      </c>
      <c r="F9" s="253">
        <v>50</v>
      </c>
      <c r="G9" s="239">
        <v>0</v>
      </c>
      <c r="H9" s="239">
        <v>4867610</v>
      </c>
      <c r="I9" s="239">
        <v>84528.214858101681</v>
      </c>
      <c r="J9" s="239">
        <v>175304.29500000001</v>
      </c>
      <c r="K9" s="239">
        <v>-294.8</v>
      </c>
      <c r="L9" s="269">
        <f>SUM(H9:K9)</f>
        <v>5127147.7098581018</v>
      </c>
      <c r="M9" s="239">
        <v>-1548837.5</v>
      </c>
      <c r="N9" s="239">
        <v>-102543</v>
      </c>
      <c r="O9" s="226">
        <f>SUM(L9:N9)</f>
        <v>3475767.2098581018</v>
      </c>
    </row>
    <row r="10" spans="2:15" x14ac:dyDescent="0.2">
      <c r="B10" s="103" t="s">
        <v>72</v>
      </c>
      <c r="C10" s="103" t="s">
        <v>96</v>
      </c>
      <c r="D10" s="103" t="s">
        <v>96</v>
      </c>
      <c r="E10" s="103" t="s">
        <v>401</v>
      </c>
      <c r="F10" s="253">
        <v>30</v>
      </c>
      <c r="G10" s="239">
        <v>0</v>
      </c>
      <c r="H10" s="239">
        <v>0</v>
      </c>
      <c r="I10" s="239">
        <v>0</v>
      </c>
      <c r="J10" s="239">
        <v>0</v>
      </c>
      <c r="K10" s="239">
        <v>0</v>
      </c>
      <c r="L10" s="269">
        <f>SUM(H10:K10)</f>
        <v>0</v>
      </c>
      <c r="M10" s="239">
        <v>0</v>
      </c>
      <c r="N10" s="239">
        <v>0</v>
      </c>
      <c r="O10" s="226">
        <f t="shared" ref="O10:O36" si="0">SUM(L10:N10)</f>
        <v>0</v>
      </c>
    </row>
    <row r="11" spans="2:15" x14ac:dyDescent="0.2">
      <c r="B11" s="103" t="s">
        <v>72</v>
      </c>
      <c r="C11" s="103" t="s">
        <v>167</v>
      </c>
      <c r="D11" s="103" t="s">
        <v>167</v>
      </c>
      <c r="E11" s="103" t="s">
        <v>401</v>
      </c>
      <c r="F11" s="253">
        <v>30</v>
      </c>
      <c r="G11" s="239">
        <v>0</v>
      </c>
      <c r="H11" s="239">
        <v>0</v>
      </c>
      <c r="I11" s="239">
        <v>8210843.3881250005</v>
      </c>
      <c r="J11" s="239">
        <v>1049727.181875</v>
      </c>
      <c r="K11" s="239">
        <v>0</v>
      </c>
      <c r="L11" s="269">
        <f>SUM(H11:K11)</f>
        <v>9260570.5700000003</v>
      </c>
      <c r="M11" s="239">
        <v>-2450585</v>
      </c>
      <c r="N11" s="239">
        <v>-231514</v>
      </c>
      <c r="O11" s="226">
        <f t="shared" si="0"/>
        <v>6578471.5700000003</v>
      </c>
    </row>
    <row r="12" spans="2:15" x14ac:dyDescent="0.2">
      <c r="B12" s="103" t="s">
        <v>72</v>
      </c>
      <c r="C12" s="103" t="s">
        <v>170</v>
      </c>
      <c r="D12" s="103" t="s">
        <v>170</v>
      </c>
      <c r="E12" s="103" t="s">
        <v>401</v>
      </c>
      <c r="F12" s="253">
        <v>30</v>
      </c>
      <c r="G12" s="239">
        <v>0</v>
      </c>
      <c r="H12" s="239">
        <v>3923571</v>
      </c>
      <c r="I12" s="239">
        <v>3441.0083860000595</v>
      </c>
      <c r="J12" s="239">
        <v>121189.75562499999</v>
      </c>
      <c r="K12" s="239">
        <v>0</v>
      </c>
      <c r="L12" s="269">
        <f>SUM(H12:K12)</f>
        <v>4048201.7640110003</v>
      </c>
      <c r="M12" s="239">
        <v>-1526194.5</v>
      </c>
      <c r="N12" s="239">
        <v>-101204</v>
      </c>
      <c r="O12" s="226">
        <f t="shared" si="0"/>
        <v>2420803.2640110003</v>
      </c>
    </row>
    <row r="13" spans="2:15" x14ac:dyDescent="0.2">
      <c r="B13" s="103" t="s">
        <v>72</v>
      </c>
      <c r="C13" s="103" t="s">
        <v>423</v>
      </c>
      <c r="D13" s="103" t="s">
        <v>173</v>
      </c>
      <c r="E13" s="103" t="s">
        <v>401</v>
      </c>
      <c r="F13" s="253">
        <v>15</v>
      </c>
      <c r="G13" s="239">
        <v>0</v>
      </c>
      <c r="H13" s="239">
        <v>0</v>
      </c>
      <c r="I13" s="239">
        <v>0</v>
      </c>
      <c r="J13" s="239">
        <v>2284.7593582887703</v>
      </c>
      <c r="K13" s="239">
        <v>0</v>
      </c>
      <c r="L13" s="269">
        <f t="shared" ref="L13:L41" si="1">SUM(H13:K13)</f>
        <v>2284.7593582887703</v>
      </c>
      <c r="M13" s="239">
        <v>-76</v>
      </c>
      <c r="N13" s="239">
        <v>-152</v>
      </c>
      <c r="O13" s="226">
        <f t="shared" si="0"/>
        <v>2056.7593582887703</v>
      </c>
    </row>
    <row r="14" spans="2:15" x14ac:dyDescent="0.2">
      <c r="B14" s="103" t="s">
        <v>72</v>
      </c>
      <c r="C14" s="103" t="s">
        <v>2</v>
      </c>
      <c r="D14" s="103" t="s">
        <v>2</v>
      </c>
      <c r="E14" s="103" t="s">
        <v>425</v>
      </c>
      <c r="F14" s="253">
        <v>80</v>
      </c>
      <c r="G14" s="239"/>
      <c r="H14" s="239">
        <v>0</v>
      </c>
      <c r="I14" s="239">
        <v>0</v>
      </c>
      <c r="J14" s="239">
        <v>0</v>
      </c>
      <c r="K14" s="239">
        <v>0</v>
      </c>
      <c r="L14" s="269">
        <f t="shared" si="1"/>
        <v>0</v>
      </c>
      <c r="M14" s="239">
        <v>0</v>
      </c>
      <c r="N14" s="239"/>
      <c r="O14" s="226">
        <f t="shared" si="0"/>
        <v>0</v>
      </c>
    </row>
    <row r="15" spans="2:15" x14ac:dyDescent="0.2">
      <c r="B15" s="103" t="s">
        <v>72</v>
      </c>
      <c r="C15" s="103" t="s">
        <v>424</v>
      </c>
      <c r="D15" s="103" t="s">
        <v>176</v>
      </c>
      <c r="E15" s="260" t="s">
        <v>430</v>
      </c>
      <c r="F15" s="253">
        <v>80</v>
      </c>
      <c r="G15" s="239">
        <v>0</v>
      </c>
      <c r="H15" s="239">
        <v>101844</v>
      </c>
      <c r="I15" s="239">
        <v>17966.577913984293</v>
      </c>
      <c r="J15" s="239">
        <v>0</v>
      </c>
      <c r="K15" s="239">
        <v>0</v>
      </c>
      <c r="L15" s="269">
        <f t="shared" si="1"/>
        <v>119810.57791398429</v>
      </c>
      <c r="M15" s="239">
        <v>-22580</v>
      </c>
      <c r="N15" s="239">
        <v>-1499</v>
      </c>
      <c r="O15" s="226">
        <f t="shared" si="0"/>
        <v>95731.577913984293</v>
      </c>
    </row>
    <row r="16" spans="2:15" x14ac:dyDescent="0.2">
      <c r="B16" s="103" t="s">
        <v>72</v>
      </c>
      <c r="C16" s="103" t="s">
        <v>404</v>
      </c>
      <c r="D16" s="103" t="s">
        <v>276</v>
      </c>
      <c r="E16" s="259" t="s">
        <v>430</v>
      </c>
      <c r="F16" s="253">
        <v>10</v>
      </c>
      <c r="G16" s="239">
        <v>0</v>
      </c>
      <c r="H16" s="239">
        <v>564.26019799999995</v>
      </c>
      <c r="I16" s="239">
        <v>21895.200629711228</v>
      </c>
      <c r="J16" s="239"/>
      <c r="K16" s="239"/>
      <c r="L16" s="269">
        <f t="shared" si="1"/>
        <v>22459.460827711227</v>
      </c>
      <c r="M16" s="239">
        <v>-6534.5</v>
      </c>
      <c r="N16" s="239">
        <v>-1861</v>
      </c>
      <c r="O16" s="226">
        <f t="shared" si="0"/>
        <v>14063.960827711227</v>
      </c>
    </row>
    <row r="17" spans="2:15" x14ac:dyDescent="0.2">
      <c r="B17" s="103" t="s">
        <v>72</v>
      </c>
      <c r="C17" s="254" t="s">
        <v>428</v>
      </c>
      <c r="D17" s="254" t="s">
        <v>139</v>
      </c>
      <c r="E17" s="259" t="s">
        <v>430</v>
      </c>
      <c r="F17" s="253">
        <v>10</v>
      </c>
      <c r="G17" s="239">
        <v>0</v>
      </c>
      <c r="H17" s="239">
        <v>1172.5501039999999</v>
      </c>
      <c r="I17" s="239">
        <v>27226.109569984255</v>
      </c>
      <c r="J17" s="239"/>
      <c r="K17" s="239">
        <v>-100.2114142857143</v>
      </c>
      <c r="L17" s="269">
        <f t="shared" si="1"/>
        <v>28298.448259698544</v>
      </c>
      <c r="M17" s="239">
        <v>-22852</v>
      </c>
      <c r="N17" s="239">
        <v>-1203</v>
      </c>
      <c r="O17" s="226">
        <f t="shared" si="0"/>
        <v>4243.4482596985436</v>
      </c>
    </row>
    <row r="18" spans="2:15" x14ac:dyDescent="0.2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269">
        <f t="shared" si="1"/>
        <v>0</v>
      </c>
      <c r="M18" s="103"/>
      <c r="N18" s="103"/>
      <c r="O18" s="226">
        <f t="shared" si="0"/>
        <v>0</v>
      </c>
    </row>
    <row r="19" spans="2:15" x14ac:dyDescent="0.2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269">
        <f t="shared" si="1"/>
        <v>0</v>
      </c>
      <c r="M19" s="103"/>
      <c r="N19" s="103"/>
      <c r="O19" s="226">
        <f t="shared" si="0"/>
        <v>0</v>
      </c>
    </row>
    <row r="20" spans="2:15" hidden="1" outlineLevel="1" x14ac:dyDescent="0.2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269">
        <f t="shared" si="1"/>
        <v>0</v>
      </c>
      <c r="M20" s="103"/>
      <c r="N20" s="103"/>
      <c r="O20" s="226">
        <f t="shared" si="0"/>
        <v>0</v>
      </c>
    </row>
    <row r="21" spans="2:15" hidden="1" outlineLevel="1" x14ac:dyDescent="0.2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269">
        <f t="shared" si="1"/>
        <v>0</v>
      </c>
      <c r="M21" s="103"/>
      <c r="N21" s="103"/>
      <c r="O21" s="226">
        <f t="shared" si="0"/>
        <v>0</v>
      </c>
    </row>
    <row r="22" spans="2:15" hidden="1" outlineLevel="1" x14ac:dyDescent="0.2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269">
        <f t="shared" si="1"/>
        <v>0</v>
      </c>
      <c r="M22" s="103"/>
      <c r="N22" s="103"/>
      <c r="O22" s="226">
        <f t="shared" si="0"/>
        <v>0</v>
      </c>
    </row>
    <row r="23" spans="2:15" hidden="1" outlineLevel="1" x14ac:dyDescent="0.2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269">
        <f t="shared" si="1"/>
        <v>0</v>
      </c>
      <c r="M23" s="103"/>
      <c r="N23" s="103"/>
      <c r="O23" s="226">
        <f t="shared" si="0"/>
        <v>0</v>
      </c>
    </row>
    <row r="24" spans="2:15" hidden="1" outlineLevel="1" x14ac:dyDescent="0.2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269">
        <f t="shared" si="1"/>
        <v>0</v>
      </c>
      <c r="M24" s="103"/>
      <c r="N24" s="103"/>
      <c r="O24" s="226">
        <f t="shared" si="0"/>
        <v>0</v>
      </c>
    </row>
    <row r="25" spans="2:15" hidden="1" outlineLevel="1" x14ac:dyDescent="0.2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269">
        <f t="shared" si="1"/>
        <v>0</v>
      </c>
      <c r="M25" s="103"/>
      <c r="N25" s="103"/>
      <c r="O25" s="226">
        <f t="shared" si="0"/>
        <v>0</v>
      </c>
    </row>
    <row r="26" spans="2:15" hidden="1" outlineLevel="1" x14ac:dyDescent="0.2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269">
        <f t="shared" si="1"/>
        <v>0</v>
      </c>
      <c r="M26" s="103"/>
      <c r="N26" s="103"/>
      <c r="O26" s="226">
        <f t="shared" si="0"/>
        <v>0</v>
      </c>
    </row>
    <row r="27" spans="2:15" hidden="1" outlineLevel="1" x14ac:dyDescent="0.2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269">
        <f t="shared" si="1"/>
        <v>0</v>
      </c>
      <c r="M27" s="103"/>
      <c r="N27" s="103"/>
      <c r="O27" s="226">
        <f t="shared" si="0"/>
        <v>0</v>
      </c>
    </row>
    <row r="28" spans="2:15" hidden="1" outlineLevel="1" x14ac:dyDescent="0.2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269">
        <f t="shared" si="1"/>
        <v>0</v>
      </c>
      <c r="M28" s="103"/>
      <c r="N28" s="103"/>
      <c r="O28" s="226">
        <f t="shared" si="0"/>
        <v>0</v>
      </c>
    </row>
    <row r="29" spans="2:15" hidden="1" outlineLevel="1" x14ac:dyDescent="0.2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269">
        <f t="shared" si="1"/>
        <v>0</v>
      </c>
      <c r="M29" s="103"/>
      <c r="N29" s="103"/>
      <c r="O29" s="226">
        <f t="shared" si="0"/>
        <v>0</v>
      </c>
    </row>
    <row r="30" spans="2:15" hidden="1" outlineLevel="1" x14ac:dyDescent="0.2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269">
        <f t="shared" si="1"/>
        <v>0</v>
      </c>
      <c r="M30" s="103"/>
      <c r="N30" s="103"/>
      <c r="O30" s="226">
        <f t="shared" si="0"/>
        <v>0</v>
      </c>
    </row>
    <row r="31" spans="2:15" hidden="1" outlineLevel="1" x14ac:dyDescent="0.2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269">
        <f t="shared" si="1"/>
        <v>0</v>
      </c>
      <c r="M31" s="103"/>
      <c r="N31" s="103"/>
      <c r="O31" s="226">
        <f t="shared" si="0"/>
        <v>0</v>
      </c>
    </row>
    <row r="32" spans="2:15" hidden="1" outlineLevel="1" x14ac:dyDescent="0.2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269">
        <f t="shared" si="1"/>
        <v>0</v>
      </c>
      <c r="M32" s="103"/>
      <c r="N32" s="103"/>
      <c r="O32" s="226">
        <f t="shared" si="0"/>
        <v>0</v>
      </c>
    </row>
    <row r="33" spans="2:15" hidden="1" outlineLevel="1" x14ac:dyDescent="0.2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269">
        <f t="shared" si="1"/>
        <v>0</v>
      </c>
      <c r="M33" s="103"/>
      <c r="N33" s="103"/>
      <c r="O33" s="226">
        <f t="shared" si="0"/>
        <v>0</v>
      </c>
    </row>
    <row r="34" spans="2:15" hidden="1" outlineLevel="1" x14ac:dyDescent="0.2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269">
        <f t="shared" si="1"/>
        <v>0</v>
      </c>
      <c r="M34" s="103"/>
      <c r="N34" s="103"/>
      <c r="O34" s="226">
        <f t="shared" si="0"/>
        <v>0</v>
      </c>
    </row>
    <row r="35" spans="2:15" hidden="1" outlineLevel="1" x14ac:dyDescent="0.2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269">
        <f t="shared" si="1"/>
        <v>0</v>
      </c>
      <c r="M35" s="103"/>
      <c r="N35" s="103"/>
      <c r="O35" s="226">
        <f t="shared" si="0"/>
        <v>0</v>
      </c>
    </row>
    <row r="36" spans="2:15" hidden="1" outlineLevel="1" x14ac:dyDescent="0.2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269">
        <f t="shared" si="1"/>
        <v>0</v>
      </c>
      <c r="M36" s="103"/>
      <c r="N36" s="103"/>
      <c r="O36" s="226">
        <f t="shared" si="0"/>
        <v>0</v>
      </c>
    </row>
    <row r="37" spans="2:15" hidden="1" outlineLevel="1" x14ac:dyDescent="0.2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269">
        <f t="shared" si="1"/>
        <v>0</v>
      </c>
      <c r="M37" s="103"/>
      <c r="N37" s="103"/>
      <c r="O37" s="226">
        <f t="shared" ref="O37:O52" si="2">SUM(L37:N37)</f>
        <v>0</v>
      </c>
    </row>
    <row r="38" spans="2:15" hidden="1" outlineLevel="1" x14ac:dyDescent="0.2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269">
        <f t="shared" si="1"/>
        <v>0</v>
      </c>
      <c r="M38" s="103"/>
      <c r="N38" s="103"/>
      <c r="O38" s="226">
        <f t="shared" si="2"/>
        <v>0</v>
      </c>
    </row>
    <row r="39" spans="2:15" hidden="1" outlineLevel="1" x14ac:dyDescent="0.2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269">
        <f t="shared" si="1"/>
        <v>0</v>
      </c>
      <c r="M39" s="103"/>
      <c r="N39" s="103"/>
      <c r="O39" s="226">
        <f t="shared" si="2"/>
        <v>0</v>
      </c>
    </row>
    <row r="40" spans="2:15" hidden="1" outlineLevel="1" x14ac:dyDescent="0.2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269">
        <f t="shared" si="1"/>
        <v>0</v>
      </c>
      <c r="M40" s="103"/>
      <c r="N40" s="103"/>
      <c r="O40" s="226">
        <f t="shared" si="2"/>
        <v>0</v>
      </c>
    </row>
    <row r="41" spans="2:15" hidden="1" outlineLevel="1" x14ac:dyDescent="0.2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269">
        <f t="shared" si="1"/>
        <v>0</v>
      </c>
      <c r="M41" s="103"/>
      <c r="N41" s="103"/>
      <c r="O41" s="226">
        <f t="shared" si="2"/>
        <v>0</v>
      </c>
    </row>
    <row r="42" spans="2:15" hidden="1" outlineLevel="1" x14ac:dyDescent="0.2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269">
        <f t="shared" ref="L42:L52" si="3">SUM(H42:K42)</f>
        <v>0</v>
      </c>
      <c r="M42" s="103"/>
      <c r="N42" s="103"/>
      <c r="O42" s="226">
        <f t="shared" si="2"/>
        <v>0</v>
      </c>
    </row>
    <row r="43" spans="2:15" hidden="1" outlineLevel="1" x14ac:dyDescent="0.2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269">
        <f t="shared" si="3"/>
        <v>0</v>
      </c>
      <c r="M43" s="103"/>
      <c r="N43" s="103"/>
      <c r="O43" s="226">
        <f t="shared" si="2"/>
        <v>0</v>
      </c>
    </row>
    <row r="44" spans="2:15" hidden="1" outlineLevel="1" x14ac:dyDescent="0.2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269">
        <f t="shared" si="3"/>
        <v>0</v>
      </c>
      <c r="M44" s="103"/>
      <c r="N44" s="103"/>
      <c r="O44" s="226">
        <f t="shared" si="2"/>
        <v>0</v>
      </c>
    </row>
    <row r="45" spans="2:15" hidden="1" outlineLevel="1" x14ac:dyDescent="0.2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269">
        <f t="shared" si="3"/>
        <v>0</v>
      </c>
      <c r="M45" s="103"/>
      <c r="N45" s="103"/>
      <c r="O45" s="226">
        <f t="shared" si="2"/>
        <v>0</v>
      </c>
    </row>
    <row r="46" spans="2:15" hidden="1" outlineLevel="1" x14ac:dyDescent="0.2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269">
        <f t="shared" si="3"/>
        <v>0</v>
      </c>
      <c r="M46" s="103"/>
      <c r="N46" s="103"/>
      <c r="O46" s="226">
        <f t="shared" si="2"/>
        <v>0</v>
      </c>
    </row>
    <row r="47" spans="2:15" hidden="1" outlineLevel="1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269">
        <f t="shared" si="3"/>
        <v>0</v>
      </c>
      <c r="M47" s="103"/>
      <c r="N47" s="103"/>
      <c r="O47" s="226">
        <f t="shared" si="2"/>
        <v>0</v>
      </c>
    </row>
    <row r="48" spans="2:15" hidden="1" outlineLevel="1" x14ac:dyDescent="0.2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269">
        <f t="shared" si="3"/>
        <v>0</v>
      </c>
      <c r="M48" s="103"/>
      <c r="N48" s="103"/>
      <c r="O48" s="226">
        <f t="shared" si="2"/>
        <v>0</v>
      </c>
    </row>
    <row r="49" spans="2:15" hidden="1" outlineLevel="1" x14ac:dyDescent="0.2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269">
        <f t="shared" si="3"/>
        <v>0</v>
      </c>
      <c r="M49" s="103"/>
      <c r="N49" s="103"/>
      <c r="O49" s="226">
        <f t="shared" si="2"/>
        <v>0</v>
      </c>
    </row>
    <row r="50" spans="2:15" hidden="1" outlineLevel="1" x14ac:dyDescent="0.2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269">
        <f t="shared" si="3"/>
        <v>0</v>
      </c>
      <c r="M50" s="103"/>
      <c r="N50" s="103"/>
      <c r="O50" s="226">
        <f t="shared" si="2"/>
        <v>0</v>
      </c>
    </row>
    <row r="51" spans="2:15" hidden="1" outlineLevel="1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269">
        <f t="shared" si="3"/>
        <v>0</v>
      </c>
      <c r="M51" s="103"/>
      <c r="N51" s="103"/>
      <c r="O51" s="226">
        <f t="shared" si="2"/>
        <v>0</v>
      </c>
    </row>
    <row r="52" spans="2:15" hidden="1" outlineLevel="1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269">
        <f t="shared" si="3"/>
        <v>0</v>
      </c>
      <c r="M52" s="103"/>
      <c r="N52" s="103"/>
      <c r="O52" s="226">
        <f t="shared" si="2"/>
        <v>0</v>
      </c>
    </row>
    <row r="53" spans="2:15" collapsed="1" x14ac:dyDescent="0.2">
      <c r="B53" s="105"/>
      <c r="C53" s="104"/>
      <c r="D53" s="104" t="s">
        <v>89</v>
      </c>
      <c r="E53" s="107"/>
      <c r="F53" s="107"/>
      <c r="G53" s="107"/>
      <c r="H53" s="228">
        <f t="shared" ref="H53:O53" si="4">SUM(H9:H52)</f>
        <v>8894761.8103020005</v>
      </c>
      <c r="I53" s="228">
        <f t="shared" si="4"/>
        <v>8365900.4994827826</v>
      </c>
      <c r="J53" s="228">
        <f t="shared" si="4"/>
        <v>1348505.9918582886</v>
      </c>
      <c r="K53" s="228">
        <f t="shared" si="4"/>
        <v>-395.0114142857143</v>
      </c>
      <c r="L53" s="228">
        <f t="shared" si="4"/>
        <v>18608773.290228788</v>
      </c>
      <c r="M53" s="228">
        <f t="shared" si="4"/>
        <v>-5577659.5</v>
      </c>
      <c r="N53" s="228">
        <f t="shared" si="4"/>
        <v>-439976</v>
      </c>
      <c r="O53" s="228">
        <f t="shared" si="4"/>
        <v>12591137.790228784</v>
      </c>
    </row>
    <row r="55" spans="2:15" x14ac:dyDescent="0.2">
      <c r="O55" s="270"/>
    </row>
    <row r="56" spans="2:15" ht="15.75" x14ac:dyDescent="0.25">
      <c r="B56" s="98" t="s">
        <v>342</v>
      </c>
      <c r="O56" s="261"/>
    </row>
    <row r="58" spans="2:15" ht="46.5" customHeight="1" x14ac:dyDescent="0.2">
      <c r="B58" s="99" t="s">
        <v>265</v>
      </c>
      <c r="C58" s="100" t="s">
        <v>20</v>
      </c>
      <c r="D58" s="100" t="s">
        <v>0</v>
      </c>
      <c r="E58" s="100" t="s">
        <v>82</v>
      </c>
      <c r="F58" s="100" t="s">
        <v>83</v>
      </c>
      <c r="G58" s="100" t="s">
        <v>180</v>
      </c>
      <c r="H58" s="100" t="s">
        <v>85</v>
      </c>
      <c r="I58" s="100" t="s">
        <v>190</v>
      </c>
      <c r="J58" s="100" t="s">
        <v>357</v>
      </c>
      <c r="K58" s="100" t="s">
        <v>86</v>
      </c>
      <c r="L58" s="100" t="s">
        <v>301</v>
      </c>
      <c r="M58" s="100" t="s">
        <v>302</v>
      </c>
      <c r="N58" s="53" t="s">
        <v>87</v>
      </c>
    </row>
    <row r="59" spans="2:15" x14ac:dyDescent="0.2">
      <c r="B59" s="101"/>
      <c r="C59" s="64"/>
      <c r="D59" s="64"/>
      <c r="E59" s="64"/>
      <c r="F59" s="64" t="s">
        <v>88</v>
      </c>
      <c r="G59" s="64" t="s">
        <v>223</v>
      </c>
      <c r="H59" s="64" t="s">
        <v>223</v>
      </c>
      <c r="I59" s="64" t="s">
        <v>223</v>
      </c>
      <c r="J59" s="64" t="s">
        <v>223</v>
      </c>
      <c r="K59" s="64" t="s">
        <v>223</v>
      </c>
      <c r="L59" s="64" t="s">
        <v>223</v>
      </c>
      <c r="M59" s="64" t="s">
        <v>223</v>
      </c>
      <c r="N59" s="64" t="s">
        <v>223</v>
      </c>
    </row>
    <row r="60" spans="2:15" x14ac:dyDescent="0.2">
      <c r="B60" s="254" t="s">
        <v>426</v>
      </c>
      <c r="C60" s="254" t="s">
        <v>412</v>
      </c>
      <c r="D60" s="103" t="s">
        <v>428</v>
      </c>
      <c r="E60" s="103" t="s">
        <v>435</v>
      </c>
      <c r="F60" s="103" t="s">
        <v>429</v>
      </c>
      <c r="G60" s="239">
        <v>17.341120999999998</v>
      </c>
      <c r="H60" s="239">
        <v>633.40425398429988</v>
      </c>
      <c r="I60" s="239"/>
      <c r="J60" s="239">
        <v>0</v>
      </c>
      <c r="K60" s="269">
        <f>SUM(G60:J60)</f>
        <v>650.74537498429993</v>
      </c>
      <c r="L60" s="239">
        <v>-458</v>
      </c>
      <c r="M60" s="239">
        <v>-43</v>
      </c>
      <c r="N60" s="226">
        <f>SUM(K60:M60)</f>
        <v>149.74537498429993</v>
      </c>
    </row>
    <row r="61" spans="2:15" x14ac:dyDescent="0.2">
      <c r="B61" s="254" t="s">
        <v>426</v>
      </c>
      <c r="C61" s="254" t="s">
        <v>414</v>
      </c>
      <c r="D61" s="103" t="s">
        <v>428</v>
      </c>
      <c r="E61" s="103" t="s">
        <v>430</v>
      </c>
      <c r="F61" s="103" t="s">
        <v>429</v>
      </c>
      <c r="G61" s="239">
        <v>4175</v>
      </c>
      <c r="H61" s="239">
        <v>6039.4654810000011</v>
      </c>
      <c r="I61" s="239"/>
      <c r="J61" s="239">
        <v>0</v>
      </c>
      <c r="K61" s="269">
        <f>SUM(G61:J61)</f>
        <v>10214.465481000001</v>
      </c>
      <c r="L61" s="239">
        <v>-7604</v>
      </c>
      <c r="M61" s="239">
        <v>-454</v>
      </c>
      <c r="N61" s="226">
        <f>SUM(K61:M61)</f>
        <v>2156.4654810000011</v>
      </c>
    </row>
    <row r="62" spans="2:15" x14ac:dyDescent="0.2">
      <c r="B62" s="254" t="s">
        <v>426</v>
      </c>
      <c r="C62" s="254" t="s">
        <v>415</v>
      </c>
      <c r="D62" s="103" t="s">
        <v>428</v>
      </c>
      <c r="E62" s="103" t="s">
        <v>430</v>
      </c>
      <c r="F62" s="103" t="s">
        <v>429</v>
      </c>
      <c r="G62" s="239">
        <v>149.31500699999998</v>
      </c>
      <c r="H62" s="239">
        <v>41692.684814</v>
      </c>
      <c r="I62" s="239"/>
      <c r="J62" s="239">
        <v>-390.6728571428572</v>
      </c>
      <c r="K62" s="269">
        <f t="shared" ref="K62:K76" si="5">SUM(G62:J62)</f>
        <v>41451.326963857144</v>
      </c>
      <c r="L62" s="239">
        <v>-14634.5</v>
      </c>
      <c r="M62" s="239">
        <v>-3530</v>
      </c>
      <c r="N62" s="226">
        <f t="shared" ref="N62:N77" si="6">SUM(K62:M62)</f>
        <v>23286.826963857144</v>
      </c>
    </row>
    <row r="63" spans="2:15" x14ac:dyDescent="0.2">
      <c r="B63" s="254" t="s">
        <v>426</v>
      </c>
      <c r="C63" s="254" t="s">
        <v>416</v>
      </c>
      <c r="D63" s="103" t="s">
        <v>428</v>
      </c>
      <c r="E63" s="103" t="s">
        <v>430</v>
      </c>
      <c r="F63" s="103" t="s">
        <v>429</v>
      </c>
      <c r="G63" s="239">
        <v>896</v>
      </c>
      <c r="H63" s="239">
        <v>16955.552863999997</v>
      </c>
      <c r="I63" s="239"/>
      <c r="J63" s="239">
        <v>0</v>
      </c>
      <c r="K63" s="269">
        <f t="shared" si="5"/>
        <v>17851.552863999997</v>
      </c>
      <c r="L63" s="239">
        <v>-6894</v>
      </c>
      <c r="M63" s="239">
        <v>-1513.5</v>
      </c>
      <c r="N63" s="226">
        <f t="shared" si="6"/>
        <v>9444.0528639999975</v>
      </c>
    </row>
    <row r="64" spans="2:15" x14ac:dyDescent="0.2">
      <c r="B64" s="254" t="s">
        <v>426</v>
      </c>
      <c r="C64" s="254" t="s">
        <v>417</v>
      </c>
      <c r="D64" s="103" t="s">
        <v>428</v>
      </c>
      <c r="E64" s="103" t="s">
        <v>430</v>
      </c>
      <c r="F64" s="103" t="s">
        <v>429</v>
      </c>
      <c r="G64" s="239">
        <v>3400</v>
      </c>
      <c r="H64" s="239">
        <v>19078.507408714289</v>
      </c>
      <c r="I64" s="239"/>
      <c r="J64" s="239">
        <v>-114.58118571428572</v>
      </c>
      <c r="K64" s="269">
        <f t="shared" si="5"/>
        <v>22363.926223000002</v>
      </c>
      <c r="L64" s="239">
        <v>-7383</v>
      </c>
      <c r="M64" s="239">
        <v>-1798</v>
      </c>
      <c r="N64" s="226">
        <f t="shared" si="6"/>
        <v>13182.926223000002</v>
      </c>
    </row>
    <row r="65" spans="2:14" x14ac:dyDescent="0.2">
      <c r="B65" s="254" t="s">
        <v>426</v>
      </c>
      <c r="C65" s="254" t="s">
        <v>418</v>
      </c>
      <c r="D65" s="103" t="s">
        <v>428</v>
      </c>
      <c r="E65" s="103" t="s">
        <v>430</v>
      </c>
      <c r="F65" s="103">
        <v>10</v>
      </c>
      <c r="G65" s="239">
        <v>2271</v>
      </c>
      <c r="H65" s="239">
        <v>10343.501003999998</v>
      </c>
      <c r="I65" s="239"/>
      <c r="J65" s="239">
        <v>-7027.2627857142861</v>
      </c>
      <c r="K65" s="269">
        <f t="shared" si="5"/>
        <v>5587.2382182857118</v>
      </c>
      <c r="L65" s="239">
        <v>-3473.5</v>
      </c>
      <c r="M65" s="239">
        <v>-249</v>
      </c>
      <c r="N65" s="226">
        <f t="shared" si="6"/>
        <v>1864.7382182857118</v>
      </c>
    </row>
    <row r="66" spans="2:14" x14ac:dyDescent="0.2">
      <c r="B66" s="254" t="s">
        <v>426</v>
      </c>
      <c r="C66" s="254" t="s">
        <v>406</v>
      </c>
      <c r="D66" s="103" t="s">
        <v>79</v>
      </c>
      <c r="E66" s="103" t="s">
        <v>433</v>
      </c>
      <c r="F66" s="103">
        <v>50</v>
      </c>
      <c r="G66" s="239">
        <v>581105.13250000007</v>
      </c>
      <c r="H66" s="239">
        <v>11438.101707000053</v>
      </c>
      <c r="I66" s="239"/>
      <c r="J66" s="239"/>
      <c r="K66" s="269">
        <f t="shared" si="5"/>
        <v>592543.23420700012</v>
      </c>
      <c r="L66" s="239">
        <v>-183461.5</v>
      </c>
      <c r="M66" s="239">
        <v>-11851</v>
      </c>
      <c r="N66" s="226">
        <f t="shared" si="6"/>
        <v>397230.73420700012</v>
      </c>
    </row>
    <row r="67" spans="2:14" x14ac:dyDescent="0.2">
      <c r="B67" s="254" t="s">
        <v>426</v>
      </c>
      <c r="C67" s="254" t="s">
        <v>407</v>
      </c>
      <c r="D67" s="103" t="s">
        <v>79</v>
      </c>
      <c r="E67" s="103" t="s">
        <v>434</v>
      </c>
      <c r="F67" s="103" t="s">
        <v>410</v>
      </c>
      <c r="G67" s="239">
        <v>0</v>
      </c>
      <c r="H67" s="239">
        <v>6817.175500000003</v>
      </c>
      <c r="I67" s="239"/>
      <c r="J67" s="239"/>
      <c r="K67" s="269">
        <f t="shared" si="5"/>
        <v>6817.175500000003</v>
      </c>
      <c r="L67" s="239">
        <v>0</v>
      </c>
      <c r="M67" s="239"/>
      <c r="N67" s="226">
        <f t="shared" si="6"/>
        <v>6817.175500000003</v>
      </c>
    </row>
    <row r="68" spans="2:14" x14ac:dyDescent="0.2">
      <c r="B68" s="254" t="s">
        <v>427</v>
      </c>
      <c r="C68" s="254" t="s">
        <v>2</v>
      </c>
      <c r="D68" s="103" t="s">
        <v>353</v>
      </c>
      <c r="E68" s="253">
        <v>2013</v>
      </c>
      <c r="F68" s="253">
        <v>15</v>
      </c>
      <c r="G68" s="239">
        <v>49905.746999999996</v>
      </c>
      <c r="H68" s="239">
        <v>0</v>
      </c>
      <c r="I68" s="239"/>
      <c r="J68" s="239"/>
      <c r="K68" s="269">
        <f t="shared" si="5"/>
        <v>49905.746999999996</v>
      </c>
      <c r="L68" s="239">
        <v>0</v>
      </c>
      <c r="M68" s="239">
        <v>-5799.6898999999994</v>
      </c>
      <c r="N68" s="226">
        <f t="shared" si="6"/>
        <v>44106.057099999998</v>
      </c>
    </row>
    <row r="69" spans="2:14" x14ac:dyDescent="0.2">
      <c r="B69" s="103"/>
      <c r="C69" s="103"/>
      <c r="D69" s="103"/>
      <c r="E69" s="103"/>
      <c r="F69" s="103"/>
      <c r="G69" s="103"/>
      <c r="H69" s="103"/>
      <c r="I69" s="103"/>
      <c r="J69" s="103"/>
      <c r="K69" s="269">
        <f t="shared" si="5"/>
        <v>0</v>
      </c>
      <c r="L69" s="213"/>
      <c r="M69" s="103"/>
      <c r="N69" s="226">
        <f t="shared" si="6"/>
        <v>0</v>
      </c>
    </row>
    <row r="70" spans="2:14" x14ac:dyDescent="0.2">
      <c r="B70" s="103"/>
      <c r="C70" s="103"/>
      <c r="D70" s="103"/>
      <c r="E70" s="103"/>
      <c r="F70" s="103"/>
      <c r="G70" s="103"/>
      <c r="H70" s="103"/>
      <c r="I70" s="103"/>
      <c r="J70" s="103"/>
      <c r="K70" s="269">
        <f t="shared" si="5"/>
        <v>0</v>
      </c>
      <c r="L70" s="213"/>
      <c r="M70" s="103"/>
      <c r="N70" s="226">
        <f t="shared" si="6"/>
        <v>0</v>
      </c>
    </row>
    <row r="71" spans="2:14" x14ac:dyDescent="0.2">
      <c r="B71" s="103"/>
      <c r="C71" s="103"/>
      <c r="D71" s="103"/>
      <c r="E71" s="103"/>
      <c r="F71" s="103"/>
      <c r="G71" s="103"/>
      <c r="H71" s="103"/>
      <c r="I71" s="103"/>
      <c r="J71" s="103"/>
      <c r="K71" s="269">
        <f t="shared" si="5"/>
        <v>0</v>
      </c>
      <c r="L71" s="213"/>
      <c r="M71" s="103"/>
      <c r="N71" s="226">
        <f t="shared" si="6"/>
        <v>0</v>
      </c>
    </row>
    <row r="72" spans="2:14" x14ac:dyDescent="0.2">
      <c r="B72" s="103"/>
      <c r="C72" s="103"/>
      <c r="D72" s="103"/>
      <c r="E72" s="103"/>
      <c r="F72" s="103"/>
      <c r="G72" s="103"/>
      <c r="H72" s="103"/>
      <c r="I72" s="103"/>
      <c r="J72" s="103"/>
      <c r="K72" s="269">
        <f t="shared" si="5"/>
        <v>0</v>
      </c>
      <c r="L72" s="213"/>
      <c r="M72" s="103"/>
      <c r="N72" s="226">
        <f t="shared" si="6"/>
        <v>0</v>
      </c>
    </row>
    <row r="73" spans="2:14" x14ac:dyDescent="0.2">
      <c r="B73" s="103"/>
      <c r="C73" s="103"/>
      <c r="D73" s="103"/>
      <c r="E73" s="103"/>
      <c r="F73" s="103"/>
      <c r="G73" s="103"/>
      <c r="H73" s="103"/>
      <c r="I73" s="103"/>
      <c r="J73" s="103"/>
      <c r="K73" s="269">
        <f t="shared" si="5"/>
        <v>0</v>
      </c>
      <c r="L73" s="213"/>
      <c r="M73" s="103"/>
      <c r="N73" s="226">
        <f t="shared" si="6"/>
        <v>0</v>
      </c>
    </row>
    <row r="74" spans="2:14" x14ac:dyDescent="0.2">
      <c r="B74" s="103"/>
      <c r="C74" s="103"/>
      <c r="D74" s="103"/>
      <c r="E74" s="103"/>
      <c r="F74" s="103"/>
      <c r="G74" s="103"/>
      <c r="H74" s="103"/>
      <c r="I74" s="103"/>
      <c r="J74" s="103"/>
      <c r="K74" s="269">
        <f t="shared" si="5"/>
        <v>0</v>
      </c>
      <c r="L74" s="213"/>
      <c r="M74" s="103"/>
      <c r="N74" s="226">
        <f t="shared" si="6"/>
        <v>0</v>
      </c>
    </row>
    <row r="75" spans="2:14" x14ac:dyDescent="0.2">
      <c r="B75" s="103"/>
      <c r="C75" s="103"/>
      <c r="D75" s="103"/>
      <c r="E75" s="103"/>
      <c r="F75" s="103"/>
      <c r="G75" s="103"/>
      <c r="H75" s="103"/>
      <c r="I75" s="103"/>
      <c r="J75" s="103"/>
      <c r="K75" s="269">
        <f t="shared" si="5"/>
        <v>0</v>
      </c>
      <c r="L75" s="213"/>
      <c r="M75" s="103"/>
      <c r="N75" s="226">
        <f t="shared" si="6"/>
        <v>0</v>
      </c>
    </row>
    <row r="76" spans="2:14" x14ac:dyDescent="0.2">
      <c r="B76" s="103"/>
      <c r="C76" s="103"/>
      <c r="D76" s="103"/>
      <c r="E76" s="103"/>
      <c r="F76" s="103"/>
      <c r="G76" s="103"/>
      <c r="H76" s="103"/>
      <c r="I76" s="103"/>
      <c r="J76" s="103"/>
      <c r="K76" s="269">
        <f t="shared" si="5"/>
        <v>0</v>
      </c>
      <c r="L76" s="213"/>
      <c r="M76" s="103"/>
      <c r="N76" s="226">
        <f t="shared" si="6"/>
        <v>0</v>
      </c>
    </row>
    <row r="77" spans="2:14" x14ac:dyDescent="0.2">
      <c r="B77" s="103"/>
      <c r="C77" s="103"/>
      <c r="D77" s="103"/>
      <c r="E77" s="103"/>
      <c r="F77" s="103"/>
      <c r="G77" s="103"/>
      <c r="H77" s="103"/>
      <c r="I77" s="103"/>
      <c r="J77" s="103"/>
      <c r="K77" s="269">
        <f>SUM(G77:J77)</f>
        <v>0</v>
      </c>
      <c r="L77" s="213"/>
      <c r="M77" s="103"/>
      <c r="N77" s="226">
        <f t="shared" si="6"/>
        <v>0</v>
      </c>
    </row>
    <row r="78" spans="2:14" x14ac:dyDescent="0.2">
      <c r="B78" s="105"/>
      <c r="C78" s="104"/>
      <c r="D78" s="104" t="s">
        <v>27</v>
      </c>
      <c r="E78" s="119"/>
      <c r="F78" s="119"/>
      <c r="G78" s="228">
        <f t="shared" ref="G78:N78" si="7">SUM(G60:G77)</f>
        <v>641919.53562800004</v>
      </c>
      <c r="H78" s="228">
        <f t="shared" si="7"/>
        <v>112998.39303269864</v>
      </c>
      <c r="I78" s="228">
        <f t="shared" si="7"/>
        <v>0</v>
      </c>
      <c r="J78" s="228">
        <f t="shared" si="7"/>
        <v>-7532.516828571429</v>
      </c>
      <c r="K78" s="228">
        <f t="shared" si="7"/>
        <v>747385.41183212725</v>
      </c>
      <c r="L78" s="228">
        <f t="shared" si="7"/>
        <v>-223908.5</v>
      </c>
      <c r="M78" s="228">
        <f t="shared" si="7"/>
        <v>-25238.189899999998</v>
      </c>
      <c r="N78" s="228">
        <f t="shared" si="7"/>
        <v>498238.72193212726</v>
      </c>
    </row>
  </sheetData>
  <mergeCells count="1">
    <mergeCell ref="I5:K5"/>
  </mergeCells>
  <phoneticPr fontId="36" type="noConversion"/>
  <dataValidations count="3">
    <dataValidation type="list" allowBlank="1" showInputMessage="1" showErrorMessage="1" sqref="D60:D77" xr:uid="{00000000-0002-0000-0C00-000000000000}">
      <formula1>"Property plant and equipment, Shared leased assets, Inventories,Deferred tax assets,Other assets"</formula1>
    </dataValidation>
    <dataValidation type="list" showInputMessage="1" showErrorMessage="1" sqref="D9:D10 D12:D16 D18:D52" xr:uid="{00000000-0002-0000-0C00-000001000000}">
      <formula1>"Pipelines,Compressors,City Gates,supply regulators and valve stations, Metering, Odourant plants,SCADA (Communications),Buildings,Land and easements,Other depreciable pipeline assets,Leased assets"</formula1>
    </dataValidation>
    <dataValidation type="list" showInputMessage="1" showErrorMessage="1" sqref="D11 D17" xr:uid="{00000000-0002-0000-0C00-000002000000}">
      <formula1>"Pipelines,Compressors,City Gates,supply regulators and valve stations, Metering, Odourant plants,SCADA (Communications),Buildings,Land and easements,Other depreciable pipeline assets,Shared supporting assets"</formula1>
    </dataValidation>
  </dataValidation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B1:I41"/>
  <sheetViews>
    <sheetView zoomScale="85" zoomScaleNormal="85" workbookViewId="0"/>
  </sheetViews>
  <sheetFormatPr defaultRowHeight="12.75" x14ac:dyDescent="0.2"/>
  <cols>
    <col min="1" max="1" width="12.140625" style="84" customWidth="1"/>
    <col min="2" max="2" width="21" style="84" customWidth="1"/>
    <col min="3" max="3" width="42.28515625" style="84" customWidth="1"/>
    <col min="4" max="4" width="28.85546875" style="84" customWidth="1"/>
    <col min="5" max="5" width="22.5703125" style="84" customWidth="1"/>
    <col min="6" max="6" width="20.5703125" style="84" customWidth="1"/>
    <col min="7" max="7" width="22.5703125" style="84" customWidth="1"/>
    <col min="8" max="8" width="9.42578125" style="84" customWidth="1"/>
    <col min="9" max="9" width="25.140625" style="84" customWidth="1"/>
    <col min="10" max="16384" width="9.140625" style="84"/>
  </cols>
  <sheetData>
    <row r="1" spans="2:7" ht="20.25" x14ac:dyDescent="0.3">
      <c r="B1" s="85" t="s">
        <v>139</v>
      </c>
      <c r="C1" s="85"/>
      <c r="D1" s="42"/>
      <c r="E1" s="42"/>
      <c r="F1" s="42"/>
      <c r="G1" s="42"/>
    </row>
    <row r="2" spans="2:7" ht="20.25" x14ac:dyDescent="0.3">
      <c r="B2" s="162" t="str">
        <f>Tradingname</f>
        <v>SEA Gas Partnership</v>
      </c>
      <c r="C2" s="163"/>
      <c r="D2" s="85"/>
      <c r="E2" s="85"/>
      <c r="G2" s="85"/>
    </row>
    <row r="3" spans="2:7" ht="17.25" customHeight="1" x14ac:dyDescent="0.25">
      <c r="B3" s="164" t="s">
        <v>221</v>
      </c>
      <c r="C3" s="165">
        <f>Yearending</f>
        <v>44012</v>
      </c>
    </row>
    <row r="5" spans="2:7" ht="15.75" x14ac:dyDescent="0.25">
      <c r="B5" s="88" t="s">
        <v>256</v>
      </c>
      <c r="C5" s="86"/>
      <c r="D5" s="86"/>
      <c r="E5" s="86"/>
      <c r="F5" s="87"/>
      <c r="G5" s="86"/>
    </row>
    <row r="6" spans="2:7" ht="15.75" x14ac:dyDescent="0.25">
      <c r="B6" s="88"/>
      <c r="C6" s="86"/>
      <c r="D6" s="86"/>
      <c r="E6" s="86"/>
      <c r="F6" s="87"/>
      <c r="G6" s="86"/>
    </row>
    <row r="7" spans="2:7" ht="40.5" customHeight="1" x14ac:dyDescent="0.2">
      <c r="B7" s="89" t="s">
        <v>265</v>
      </c>
      <c r="C7" s="89" t="s">
        <v>209</v>
      </c>
      <c r="D7" s="89" t="s">
        <v>210</v>
      </c>
      <c r="E7" s="90" t="s">
        <v>211</v>
      </c>
      <c r="F7" s="90" t="s">
        <v>80</v>
      </c>
      <c r="G7" s="90" t="s">
        <v>159</v>
      </c>
    </row>
    <row r="8" spans="2:7" x14ac:dyDescent="0.2">
      <c r="B8" s="91"/>
      <c r="C8" s="91"/>
      <c r="D8" s="113"/>
      <c r="E8" s="64" t="s">
        <v>223</v>
      </c>
      <c r="F8" s="64"/>
      <c r="G8" s="64" t="s">
        <v>223</v>
      </c>
    </row>
    <row r="9" spans="2:7" x14ac:dyDescent="0.2">
      <c r="B9" s="172"/>
      <c r="C9" s="172"/>
      <c r="D9" s="172"/>
      <c r="E9" s="94"/>
      <c r="F9" s="169"/>
      <c r="G9" s="120">
        <f t="shared" ref="G9:G40" si="0">E9*F9</f>
        <v>0</v>
      </c>
    </row>
    <row r="10" spans="2:7" x14ac:dyDescent="0.2">
      <c r="B10" s="172"/>
      <c r="C10" s="172"/>
      <c r="D10" s="172"/>
      <c r="E10" s="94"/>
      <c r="F10" s="169"/>
      <c r="G10" s="120">
        <f t="shared" si="0"/>
        <v>0</v>
      </c>
    </row>
    <row r="11" spans="2:7" x14ac:dyDescent="0.2">
      <c r="B11" s="172"/>
      <c r="C11" s="172"/>
      <c r="D11" s="172"/>
      <c r="E11" s="94"/>
      <c r="F11" s="169"/>
      <c r="G11" s="120">
        <f t="shared" si="0"/>
        <v>0</v>
      </c>
    </row>
    <row r="12" spans="2:7" x14ac:dyDescent="0.2">
      <c r="B12" s="172"/>
      <c r="C12" s="172"/>
      <c r="D12" s="172"/>
      <c r="E12" s="94"/>
      <c r="F12" s="169"/>
      <c r="G12" s="120">
        <f t="shared" si="0"/>
        <v>0</v>
      </c>
    </row>
    <row r="13" spans="2:7" x14ac:dyDescent="0.2">
      <c r="B13" s="172"/>
      <c r="C13" s="172"/>
      <c r="D13" s="172"/>
      <c r="E13" s="94"/>
      <c r="F13" s="169"/>
      <c r="G13" s="120">
        <f t="shared" si="0"/>
        <v>0</v>
      </c>
    </row>
    <row r="14" spans="2:7" x14ac:dyDescent="0.2">
      <c r="B14" s="172"/>
      <c r="C14" s="172"/>
      <c r="D14" s="172"/>
      <c r="E14" s="94"/>
      <c r="F14" s="169"/>
      <c r="G14" s="120">
        <f t="shared" si="0"/>
        <v>0</v>
      </c>
    </row>
    <row r="15" spans="2:7" x14ac:dyDescent="0.2">
      <c r="B15" s="172"/>
      <c r="C15" s="172"/>
      <c r="D15" s="172"/>
      <c r="E15" s="94"/>
      <c r="F15" s="169"/>
      <c r="G15" s="120">
        <f t="shared" si="0"/>
        <v>0</v>
      </c>
    </row>
    <row r="16" spans="2:7" x14ac:dyDescent="0.2">
      <c r="B16" s="172"/>
      <c r="C16" s="172"/>
      <c r="D16" s="172"/>
      <c r="E16" s="94"/>
      <c r="F16" s="169"/>
      <c r="G16" s="120">
        <f t="shared" si="0"/>
        <v>0</v>
      </c>
    </row>
    <row r="17" spans="2:9" x14ac:dyDescent="0.2">
      <c r="B17" s="172"/>
      <c r="C17" s="172"/>
      <c r="D17" s="172"/>
      <c r="E17" s="94"/>
      <c r="F17" s="169"/>
      <c r="G17" s="120">
        <f t="shared" si="0"/>
        <v>0</v>
      </c>
    </row>
    <row r="18" spans="2:9" x14ac:dyDescent="0.2">
      <c r="B18" s="172"/>
      <c r="C18" s="172"/>
      <c r="D18" s="172"/>
      <c r="E18" s="94"/>
      <c r="F18" s="169"/>
      <c r="G18" s="120">
        <f t="shared" si="0"/>
        <v>0</v>
      </c>
    </row>
    <row r="19" spans="2:9" x14ac:dyDescent="0.2">
      <c r="B19" s="172"/>
      <c r="C19" s="172"/>
      <c r="D19" s="172"/>
      <c r="E19" s="94"/>
      <c r="F19" s="169"/>
      <c r="G19" s="120">
        <f t="shared" si="0"/>
        <v>0</v>
      </c>
    </row>
    <row r="20" spans="2:9" x14ac:dyDescent="0.2">
      <c r="B20" s="172"/>
      <c r="C20" s="172"/>
      <c r="D20" s="172"/>
      <c r="E20" s="94"/>
      <c r="F20" s="169"/>
      <c r="G20" s="120">
        <f t="shared" si="0"/>
        <v>0</v>
      </c>
    </row>
    <row r="21" spans="2:9" x14ac:dyDescent="0.2">
      <c r="B21" s="172"/>
      <c r="C21" s="172"/>
      <c r="D21" s="172"/>
      <c r="E21" s="94"/>
      <c r="F21" s="169"/>
      <c r="G21" s="120">
        <f t="shared" si="0"/>
        <v>0</v>
      </c>
    </row>
    <row r="22" spans="2:9" x14ac:dyDescent="0.2">
      <c r="B22" s="172"/>
      <c r="C22" s="172"/>
      <c r="D22" s="172"/>
      <c r="E22" s="94"/>
      <c r="F22" s="169"/>
      <c r="G22" s="120">
        <f t="shared" si="0"/>
        <v>0</v>
      </c>
    </row>
    <row r="23" spans="2:9" x14ac:dyDescent="0.2">
      <c r="B23" s="172"/>
      <c r="C23" s="172"/>
      <c r="D23" s="172"/>
      <c r="E23" s="94"/>
      <c r="F23" s="169"/>
      <c r="G23" s="120">
        <f t="shared" si="0"/>
        <v>0</v>
      </c>
    </row>
    <row r="24" spans="2:9" x14ac:dyDescent="0.2">
      <c r="B24" s="172"/>
      <c r="C24" s="172"/>
      <c r="D24" s="172"/>
      <c r="E24" s="94"/>
      <c r="F24" s="169"/>
      <c r="G24" s="120">
        <f t="shared" si="0"/>
        <v>0</v>
      </c>
    </row>
    <row r="25" spans="2:9" x14ac:dyDescent="0.2">
      <c r="B25" s="172"/>
      <c r="C25" s="172"/>
      <c r="D25" s="172"/>
      <c r="E25" s="94"/>
      <c r="F25" s="169"/>
      <c r="G25" s="120">
        <f t="shared" si="0"/>
        <v>0</v>
      </c>
    </row>
    <row r="26" spans="2:9" x14ac:dyDescent="0.2">
      <c r="B26" s="172"/>
      <c r="C26" s="172"/>
      <c r="D26" s="172"/>
      <c r="E26" s="94"/>
      <c r="F26" s="169"/>
      <c r="G26" s="120">
        <f t="shared" si="0"/>
        <v>0</v>
      </c>
    </row>
    <row r="27" spans="2:9" x14ac:dyDescent="0.2">
      <c r="B27" s="172"/>
      <c r="C27" s="172"/>
      <c r="D27" s="172"/>
      <c r="E27" s="94"/>
      <c r="F27" s="169"/>
      <c r="G27" s="120">
        <f t="shared" si="0"/>
        <v>0</v>
      </c>
    </row>
    <row r="28" spans="2:9" x14ac:dyDescent="0.2">
      <c r="B28" s="172"/>
      <c r="C28" s="172"/>
      <c r="D28" s="172"/>
      <c r="E28" s="94"/>
      <c r="F28" s="169"/>
      <c r="G28" s="120">
        <f t="shared" si="0"/>
        <v>0</v>
      </c>
    </row>
    <row r="29" spans="2:9" x14ac:dyDescent="0.2">
      <c r="B29" s="172"/>
      <c r="C29" s="172"/>
      <c r="D29" s="172"/>
      <c r="E29" s="94"/>
      <c r="F29" s="169"/>
      <c r="G29" s="120">
        <f t="shared" si="0"/>
        <v>0</v>
      </c>
    </row>
    <row r="30" spans="2:9" x14ac:dyDescent="0.2">
      <c r="B30" s="172"/>
      <c r="C30" s="172"/>
      <c r="D30" s="172"/>
      <c r="E30" s="94"/>
      <c r="F30" s="169"/>
      <c r="G30" s="120">
        <f t="shared" si="0"/>
        <v>0</v>
      </c>
    </row>
    <row r="31" spans="2:9" x14ac:dyDescent="0.2">
      <c r="B31" s="172"/>
      <c r="C31" s="172"/>
      <c r="D31" s="172"/>
      <c r="E31" s="94"/>
      <c r="F31" s="169"/>
      <c r="G31" s="120">
        <f t="shared" si="0"/>
        <v>0</v>
      </c>
      <c r="H31" s="208"/>
      <c r="I31" s="208"/>
    </row>
    <row r="32" spans="2:9" x14ac:dyDescent="0.2">
      <c r="B32" s="172"/>
      <c r="C32" s="172"/>
      <c r="D32" s="172"/>
      <c r="E32" s="94"/>
      <c r="F32" s="169"/>
      <c r="G32" s="120">
        <f t="shared" si="0"/>
        <v>0</v>
      </c>
      <c r="H32" s="208"/>
      <c r="I32" s="208"/>
    </row>
    <row r="33" spans="2:9" x14ac:dyDescent="0.2">
      <c r="B33" s="172"/>
      <c r="C33" s="172"/>
      <c r="D33" s="172"/>
      <c r="E33" s="94"/>
      <c r="F33" s="169"/>
      <c r="G33" s="120">
        <f t="shared" si="0"/>
        <v>0</v>
      </c>
      <c r="H33" s="208"/>
      <c r="I33" s="208"/>
    </row>
    <row r="34" spans="2:9" x14ac:dyDescent="0.2">
      <c r="B34" s="172"/>
      <c r="C34" s="172"/>
      <c r="D34" s="172"/>
      <c r="E34" s="94"/>
      <c r="F34" s="169"/>
      <c r="G34" s="120">
        <f t="shared" si="0"/>
        <v>0</v>
      </c>
      <c r="H34" s="208"/>
      <c r="I34" s="208"/>
    </row>
    <row r="35" spans="2:9" x14ac:dyDescent="0.2">
      <c r="B35" s="172"/>
      <c r="C35" s="172"/>
      <c r="D35" s="172"/>
      <c r="E35" s="94"/>
      <c r="F35" s="169"/>
      <c r="G35" s="120">
        <f t="shared" si="0"/>
        <v>0</v>
      </c>
      <c r="H35" s="208"/>
      <c r="I35" s="208"/>
    </row>
    <row r="36" spans="2:9" x14ac:dyDescent="0.2">
      <c r="B36" s="172"/>
      <c r="C36" s="172"/>
      <c r="D36" s="172"/>
      <c r="E36" s="94"/>
      <c r="F36" s="169"/>
      <c r="G36" s="120">
        <f t="shared" si="0"/>
        <v>0</v>
      </c>
      <c r="H36" s="208"/>
      <c r="I36" s="208"/>
    </row>
    <row r="37" spans="2:9" x14ac:dyDescent="0.2">
      <c r="B37" s="172"/>
      <c r="C37" s="172"/>
      <c r="D37" s="172"/>
      <c r="E37" s="94"/>
      <c r="F37" s="169"/>
      <c r="G37" s="120">
        <f t="shared" si="0"/>
        <v>0</v>
      </c>
    </row>
    <row r="38" spans="2:9" x14ac:dyDescent="0.2">
      <c r="B38" s="172"/>
      <c r="C38" s="172"/>
      <c r="D38" s="172"/>
      <c r="E38" s="94"/>
      <c r="F38" s="169"/>
      <c r="G38" s="120">
        <f t="shared" si="0"/>
        <v>0</v>
      </c>
    </row>
    <row r="39" spans="2:9" x14ac:dyDescent="0.2">
      <c r="B39" s="172"/>
      <c r="C39" s="172"/>
      <c r="D39" s="172"/>
      <c r="E39" s="94"/>
      <c r="F39" s="169"/>
      <c r="G39" s="120">
        <f t="shared" si="0"/>
        <v>0</v>
      </c>
    </row>
    <row r="40" spans="2:9" x14ac:dyDescent="0.2">
      <c r="B40" s="172"/>
      <c r="C40" s="172"/>
      <c r="D40" s="172"/>
      <c r="E40" s="94"/>
      <c r="F40" s="169"/>
      <c r="G40" s="120">
        <f t="shared" si="0"/>
        <v>0</v>
      </c>
    </row>
    <row r="41" spans="2:9" x14ac:dyDescent="0.2">
      <c r="B41" s="106"/>
      <c r="C41" s="309" t="s">
        <v>26</v>
      </c>
      <c r="D41" s="310"/>
      <c r="E41" s="120">
        <f>SUM(E9:E40)</f>
        <v>0</v>
      </c>
      <c r="F41" s="96"/>
      <c r="G41" s="120">
        <f>SUM(G9:G40)</f>
        <v>0</v>
      </c>
    </row>
  </sheetData>
  <mergeCells count="1">
    <mergeCell ref="C41:D4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1:BJ43"/>
  <sheetViews>
    <sheetView zoomScale="85" zoomScaleNormal="85" workbookViewId="0"/>
  </sheetViews>
  <sheetFormatPr defaultRowHeight="12.75" x14ac:dyDescent="0.2"/>
  <cols>
    <col min="1" max="1" width="11.42578125" customWidth="1"/>
    <col min="2" max="2" width="22.28515625" customWidth="1"/>
    <col min="3" max="3" width="40.7109375" customWidth="1"/>
    <col min="4" max="4" width="50.5703125" customWidth="1"/>
    <col min="5" max="5" width="23.7109375" customWidth="1"/>
    <col min="6" max="6" width="15.140625" bestFit="1" customWidth="1"/>
    <col min="7" max="8" width="13" bestFit="1" customWidth="1"/>
    <col min="9" max="15" width="11.42578125" bestFit="1" customWidth="1"/>
    <col min="16" max="16" width="11.85546875" bestFit="1" customWidth="1"/>
    <col min="17" max="17" width="13" bestFit="1" customWidth="1"/>
    <col min="18" max="18" width="11.42578125" bestFit="1" customWidth="1"/>
    <col min="19" max="19" width="11.85546875" bestFit="1" customWidth="1"/>
    <col min="20" max="20" width="13" bestFit="1" customWidth="1"/>
    <col min="21" max="21" width="11.42578125" bestFit="1" customWidth="1"/>
    <col min="22" max="22" width="12.85546875" bestFit="1" customWidth="1"/>
    <col min="23" max="28" width="9.28515625" bestFit="1" customWidth="1"/>
    <col min="29" max="29" width="9.140625" customWidth="1"/>
    <col min="30" max="45" width="9.28515625" bestFit="1" customWidth="1"/>
    <col min="46" max="46" width="9.140625" customWidth="1"/>
    <col min="47" max="60" width="9.28515625" bestFit="1" customWidth="1"/>
    <col min="61" max="61" width="13.5703125" customWidth="1"/>
  </cols>
  <sheetData>
    <row r="1" spans="2:61" ht="20.25" x14ac:dyDescent="0.3">
      <c r="B1" s="97" t="s">
        <v>203</v>
      </c>
    </row>
    <row r="2" spans="2:61" ht="15" x14ac:dyDescent="0.25">
      <c r="B2" s="162" t="str">
        <f>Tradingname</f>
        <v>SEA Gas Partnership</v>
      </c>
      <c r="C2" s="163"/>
    </row>
    <row r="3" spans="2:61" ht="19.5" customHeight="1" x14ac:dyDescent="0.25">
      <c r="B3" s="164" t="s">
        <v>221</v>
      </c>
      <c r="C3" s="165">
        <f>Yearending</f>
        <v>44012</v>
      </c>
    </row>
    <row r="4" spans="2:61" ht="20.25" x14ac:dyDescent="0.3">
      <c r="B4" s="97"/>
    </row>
    <row r="5" spans="2:61" ht="15.75" x14ac:dyDescent="0.25">
      <c r="B5" s="98" t="s">
        <v>239</v>
      </c>
    </row>
    <row r="7" spans="2:61" ht="45" customHeight="1" x14ac:dyDescent="0.2">
      <c r="B7" s="99" t="s">
        <v>265</v>
      </c>
      <c r="C7" s="100" t="s">
        <v>95</v>
      </c>
      <c r="D7" s="100"/>
      <c r="E7" s="117" t="s">
        <v>26</v>
      </c>
      <c r="F7" s="311" t="s">
        <v>94</v>
      </c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147" t="s">
        <v>248</v>
      </c>
    </row>
    <row r="8" spans="2:61" x14ac:dyDescent="0.2">
      <c r="B8" s="183"/>
      <c r="C8" s="64"/>
      <c r="D8" s="64"/>
      <c r="E8" s="64"/>
      <c r="F8" s="116">
        <f>C36</f>
        <v>37987</v>
      </c>
      <c r="G8" s="116">
        <f>DATE(YEAR(F8)+1,MONTH(F8),DAY(F8))</f>
        <v>38353</v>
      </c>
      <c r="H8" s="116">
        <f t="shared" ref="H8:X8" si="0">DATE(YEAR(G8)+1,MONTH(G8),DAY(G8))</f>
        <v>38718</v>
      </c>
      <c r="I8" s="116">
        <f t="shared" si="0"/>
        <v>39083</v>
      </c>
      <c r="J8" s="116">
        <f t="shared" si="0"/>
        <v>39448</v>
      </c>
      <c r="K8" s="116">
        <f t="shared" si="0"/>
        <v>39814</v>
      </c>
      <c r="L8" s="116">
        <f t="shared" si="0"/>
        <v>40179</v>
      </c>
      <c r="M8" s="116">
        <f t="shared" si="0"/>
        <v>40544</v>
      </c>
      <c r="N8" s="116">
        <f t="shared" si="0"/>
        <v>40909</v>
      </c>
      <c r="O8" s="116">
        <f t="shared" si="0"/>
        <v>41275</v>
      </c>
      <c r="P8" s="116">
        <f t="shared" si="0"/>
        <v>41640</v>
      </c>
      <c r="Q8" s="116">
        <f t="shared" si="0"/>
        <v>42005</v>
      </c>
      <c r="R8" s="116">
        <f t="shared" si="0"/>
        <v>42370</v>
      </c>
      <c r="S8" s="116">
        <f t="shared" si="0"/>
        <v>42736</v>
      </c>
      <c r="T8" s="116">
        <f t="shared" si="0"/>
        <v>43101</v>
      </c>
      <c r="U8" s="116">
        <f t="shared" si="0"/>
        <v>43466</v>
      </c>
      <c r="V8" s="116">
        <f t="shared" si="0"/>
        <v>43831</v>
      </c>
      <c r="W8" s="116">
        <f t="shared" si="0"/>
        <v>44197</v>
      </c>
      <c r="X8" s="116">
        <f t="shared" si="0"/>
        <v>44562</v>
      </c>
      <c r="Y8" s="116">
        <f>DATE(YEAR(X8)+1,MONTH(X8),DAY(X8))</f>
        <v>44927</v>
      </c>
      <c r="Z8" s="116">
        <f>DATE(YEAR(Y8)+1,MONTH(Y8),DAY(Y8))</f>
        <v>45292</v>
      </c>
      <c r="AA8" s="116">
        <f>DATE(YEAR(Z8)+1,MONTH(Z8),DAY(Z8))</f>
        <v>45658</v>
      </c>
      <c r="AB8" s="116">
        <f t="shared" ref="AB8:AR8" si="1">DATE(YEAR(AA8)+1,MONTH(AA8),DAY(AA8))</f>
        <v>46023</v>
      </c>
      <c r="AC8" s="116">
        <f t="shared" si="1"/>
        <v>46388</v>
      </c>
      <c r="AD8" s="116">
        <f t="shared" si="1"/>
        <v>46753</v>
      </c>
      <c r="AE8" s="116">
        <f t="shared" si="1"/>
        <v>47119</v>
      </c>
      <c r="AF8" s="116">
        <f t="shared" si="1"/>
        <v>47484</v>
      </c>
      <c r="AG8" s="116">
        <f t="shared" si="1"/>
        <v>47849</v>
      </c>
      <c r="AH8" s="116">
        <f t="shared" si="1"/>
        <v>48214</v>
      </c>
      <c r="AI8" s="116">
        <f t="shared" si="1"/>
        <v>48580</v>
      </c>
      <c r="AJ8" s="116">
        <f t="shared" si="1"/>
        <v>48945</v>
      </c>
      <c r="AK8" s="116">
        <f t="shared" si="1"/>
        <v>49310</v>
      </c>
      <c r="AL8" s="116">
        <f t="shared" si="1"/>
        <v>49675</v>
      </c>
      <c r="AM8" s="116">
        <f t="shared" si="1"/>
        <v>50041</v>
      </c>
      <c r="AN8" s="116">
        <f t="shared" si="1"/>
        <v>50406</v>
      </c>
      <c r="AO8" s="116">
        <f t="shared" si="1"/>
        <v>50771</v>
      </c>
      <c r="AP8" s="116">
        <f t="shared" si="1"/>
        <v>51136</v>
      </c>
      <c r="AQ8" s="116">
        <f t="shared" si="1"/>
        <v>51502</v>
      </c>
      <c r="AR8" s="116">
        <f t="shared" si="1"/>
        <v>51867</v>
      </c>
      <c r="AS8" s="116">
        <f t="shared" ref="AS8:BH8" si="2">DATE(YEAR(AR8)+1,MONTH(AR8),DAY(AR8))</f>
        <v>52232</v>
      </c>
      <c r="AT8" s="116">
        <f t="shared" si="2"/>
        <v>52597</v>
      </c>
      <c r="AU8" s="116">
        <f t="shared" si="2"/>
        <v>52963</v>
      </c>
      <c r="AV8" s="116">
        <f t="shared" si="2"/>
        <v>53328</v>
      </c>
      <c r="AW8" s="116">
        <f t="shared" si="2"/>
        <v>53693</v>
      </c>
      <c r="AX8" s="116">
        <f t="shared" si="2"/>
        <v>54058</v>
      </c>
      <c r="AY8" s="116">
        <f t="shared" si="2"/>
        <v>54424</v>
      </c>
      <c r="AZ8" s="116">
        <f t="shared" si="2"/>
        <v>54789</v>
      </c>
      <c r="BA8" s="116">
        <f t="shared" si="2"/>
        <v>55154</v>
      </c>
      <c r="BB8" s="116">
        <f t="shared" si="2"/>
        <v>55519</v>
      </c>
      <c r="BC8" s="116">
        <f t="shared" si="2"/>
        <v>55885</v>
      </c>
      <c r="BD8" s="116">
        <f t="shared" si="2"/>
        <v>56250</v>
      </c>
      <c r="BE8" s="116">
        <f t="shared" si="2"/>
        <v>56615</v>
      </c>
      <c r="BF8" s="116">
        <f t="shared" si="2"/>
        <v>56980</v>
      </c>
      <c r="BG8" s="116">
        <f t="shared" si="2"/>
        <v>57346</v>
      </c>
      <c r="BH8" s="116">
        <f t="shared" si="2"/>
        <v>57711</v>
      </c>
    </row>
    <row r="9" spans="2:61" x14ac:dyDescent="0.2">
      <c r="B9" s="141"/>
      <c r="C9" s="115" t="s">
        <v>72</v>
      </c>
      <c r="D9" s="102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</row>
    <row r="10" spans="2:61" x14ac:dyDescent="0.2">
      <c r="B10" s="141"/>
      <c r="C10" s="115"/>
      <c r="D10" s="102" t="s">
        <v>84</v>
      </c>
      <c r="E10" s="226">
        <f t="shared" ref="E10:E32" si="3">SUM(F10:BH10)</f>
        <v>8894761.8103019986</v>
      </c>
      <c r="F10" s="255">
        <v>8894761.8103019986</v>
      </c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</row>
    <row r="11" spans="2:61" x14ac:dyDescent="0.2">
      <c r="B11" s="141"/>
      <c r="C11" s="115"/>
      <c r="D11" s="102" t="s">
        <v>206</v>
      </c>
      <c r="E11" s="226">
        <f>C37</f>
        <v>0</v>
      </c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</row>
    <row r="12" spans="2:61" x14ac:dyDescent="0.2">
      <c r="B12" s="141"/>
      <c r="C12" s="115"/>
      <c r="D12" s="102" t="s">
        <v>85</v>
      </c>
      <c r="E12" s="226">
        <f t="shared" si="3"/>
        <v>8366015.063168495</v>
      </c>
      <c r="F12" s="255"/>
      <c r="G12" s="255">
        <v>86667.45561810174</v>
      </c>
      <c r="H12" s="255">
        <v>22324.761296999997</v>
      </c>
      <c r="I12" s="255">
        <v>2148.1024169999996</v>
      </c>
      <c r="J12" s="255">
        <v>8216048.1849679686</v>
      </c>
      <c r="K12" s="255">
        <v>6201.1184899999998</v>
      </c>
      <c r="L12" s="255">
        <v>1556.2102189999998</v>
      </c>
      <c r="M12" s="255">
        <v>1533.6337759999997</v>
      </c>
      <c r="N12" s="255">
        <v>4194.9861489999994</v>
      </c>
      <c r="O12" s="255">
        <v>1594.9562490000001</v>
      </c>
      <c r="P12" s="255">
        <v>894.95699100000002</v>
      </c>
      <c r="Q12" s="255">
        <v>5515.6200189999945</v>
      </c>
      <c r="R12" s="255">
        <v>-0.17337900004349649</v>
      </c>
      <c r="S12" s="255">
        <v>0.12121899999328889</v>
      </c>
      <c r="T12" s="255">
        <v>-0.21637399999599438</v>
      </c>
      <c r="U12" s="255">
        <v>2678.5201607112285</v>
      </c>
      <c r="V12" s="255">
        <v>14656.825348714285</v>
      </c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</row>
    <row r="13" spans="2:61" x14ac:dyDescent="0.2">
      <c r="B13" s="141"/>
      <c r="C13" s="115"/>
      <c r="D13" s="102" t="s">
        <v>146</v>
      </c>
      <c r="E13" s="226">
        <f t="shared" si="3"/>
        <v>1348506.009358289</v>
      </c>
      <c r="F13" s="255">
        <v>0</v>
      </c>
      <c r="G13" s="255">
        <v>0</v>
      </c>
      <c r="H13" s="255">
        <v>0</v>
      </c>
      <c r="I13" s="255">
        <v>0</v>
      </c>
      <c r="J13" s="255">
        <v>0</v>
      </c>
      <c r="K13" s="255">
        <v>0</v>
      </c>
      <c r="L13" s="255">
        <v>0</v>
      </c>
      <c r="M13" s="255">
        <v>0</v>
      </c>
      <c r="N13" s="255">
        <v>0</v>
      </c>
      <c r="O13" s="255">
        <v>0</v>
      </c>
      <c r="P13" s="255">
        <v>0</v>
      </c>
      <c r="Q13" s="255">
        <v>175304.3</v>
      </c>
      <c r="R13" s="255">
        <v>999510.05</v>
      </c>
      <c r="S13" s="255">
        <v>66312.040000000008</v>
      </c>
      <c r="T13" s="255">
        <v>78637.5</v>
      </c>
      <c r="U13" s="255">
        <v>28742.119358288772</v>
      </c>
      <c r="V13" s="255">
        <v>0</v>
      </c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</row>
    <row r="14" spans="2:61" x14ac:dyDescent="0.2">
      <c r="B14" s="141"/>
      <c r="C14" s="115"/>
      <c r="D14" s="102" t="s">
        <v>90</v>
      </c>
      <c r="E14" s="226">
        <f t="shared" si="3"/>
        <v>-509.59260000000006</v>
      </c>
      <c r="F14" s="255" t="s">
        <v>18</v>
      </c>
      <c r="G14" s="255">
        <v>0</v>
      </c>
      <c r="H14" s="255">
        <v>-294.8</v>
      </c>
      <c r="I14" s="255">
        <v>0</v>
      </c>
      <c r="J14" s="255">
        <v>-39.961428571428577</v>
      </c>
      <c r="K14" s="255">
        <v>-60.249985714285721</v>
      </c>
      <c r="L14" s="255">
        <v>0</v>
      </c>
      <c r="M14" s="255">
        <v>0</v>
      </c>
      <c r="N14" s="255">
        <v>0</v>
      </c>
      <c r="O14" s="255">
        <v>0</v>
      </c>
      <c r="P14" s="255">
        <v>0</v>
      </c>
      <c r="Q14" s="255">
        <v>0</v>
      </c>
      <c r="R14" s="255">
        <v>0</v>
      </c>
      <c r="S14" s="255">
        <v>0</v>
      </c>
      <c r="T14" s="255">
        <v>0</v>
      </c>
      <c r="U14" s="255">
        <v>0</v>
      </c>
      <c r="V14" s="255">
        <v>-114.58118571428572</v>
      </c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</row>
    <row r="15" spans="2:61" x14ac:dyDescent="0.2">
      <c r="B15" s="141"/>
      <c r="C15" s="115"/>
      <c r="D15" s="102" t="s">
        <v>363</v>
      </c>
      <c r="E15" s="226">
        <f t="shared" si="3"/>
        <v>0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</row>
    <row r="16" spans="2:61" x14ac:dyDescent="0.2">
      <c r="B16" s="141"/>
      <c r="C16" s="115"/>
      <c r="D16" s="115" t="s">
        <v>86</v>
      </c>
      <c r="E16" s="226">
        <f>SUM(F16:BH16)</f>
        <v>18608773.29022878</v>
      </c>
      <c r="F16" s="228">
        <f>SUM(F9:F15)</f>
        <v>8894761.8103019986</v>
      </c>
      <c r="G16" s="228">
        <f t="shared" ref="G16:BH16" si="4">SUM(G9:G15)</f>
        <v>86667.45561810174</v>
      </c>
      <c r="H16" s="228">
        <f t="shared" si="4"/>
        <v>22029.961296999998</v>
      </c>
      <c r="I16" s="228">
        <f t="shared" si="4"/>
        <v>2148.1024169999996</v>
      </c>
      <c r="J16" s="228">
        <f t="shared" si="4"/>
        <v>8216008.2235393971</v>
      </c>
      <c r="K16" s="228">
        <f t="shared" si="4"/>
        <v>6140.8685042857142</v>
      </c>
      <c r="L16" s="228">
        <f t="shared" si="4"/>
        <v>1556.2102189999998</v>
      </c>
      <c r="M16" s="228">
        <f t="shared" si="4"/>
        <v>1533.6337759999997</v>
      </c>
      <c r="N16" s="228">
        <f t="shared" si="4"/>
        <v>4194.9861489999994</v>
      </c>
      <c r="O16" s="228">
        <f t="shared" si="4"/>
        <v>1594.9562490000001</v>
      </c>
      <c r="P16" s="228">
        <f t="shared" si="4"/>
        <v>894.95699100000002</v>
      </c>
      <c r="Q16" s="228">
        <f t="shared" si="4"/>
        <v>180819.92001899998</v>
      </c>
      <c r="R16" s="228">
        <f t="shared" si="4"/>
        <v>999509.876621</v>
      </c>
      <c r="S16" s="228">
        <f t="shared" si="4"/>
        <v>66312.161219000001</v>
      </c>
      <c r="T16" s="228">
        <f t="shared" si="4"/>
        <v>78637.283626000004</v>
      </c>
      <c r="U16" s="228">
        <f t="shared" si="4"/>
        <v>31420.639519</v>
      </c>
      <c r="V16" s="228">
        <f t="shared" si="4"/>
        <v>14542.244162999999</v>
      </c>
      <c r="W16" s="119">
        <f t="shared" si="4"/>
        <v>0</v>
      </c>
      <c r="X16" s="119">
        <f t="shared" si="4"/>
        <v>0</v>
      </c>
      <c r="Y16" s="119">
        <f t="shared" si="4"/>
        <v>0</v>
      </c>
      <c r="Z16" s="119">
        <f t="shared" si="4"/>
        <v>0</v>
      </c>
      <c r="AA16" s="119">
        <f t="shared" si="4"/>
        <v>0</v>
      </c>
      <c r="AB16" s="119">
        <f t="shared" si="4"/>
        <v>0</v>
      </c>
      <c r="AC16" s="119">
        <f t="shared" si="4"/>
        <v>0</v>
      </c>
      <c r="AD16" s="119">
        <f t="shared" si="4"/>
        <v>0</v>
      </c>
      <c r="AE16" s="119">
        <f t="shared" si="4"/>
        <v>0</v>
      </c>
      <c r="AF16" s="119">
        <f t="shared" si="4"/>
        <v>0</v>
      </c>
      <c r="AG16" s="119">
        <f t="shared" si="4"/>
        <v>0</v>
      </c>
      <c r="AH16" s="119">
        <f t="shared" si="4"/>
        <v>0</v>
      </c>
      <c r="AI16" s="119">
        <f t="shared" si="4"/>
        <v>0</v>
      </c>
      <c r="AJ16" s="119">
        <f t="shared" si="4"/>
        <v>0</v>
      </c>
      <c r="AK16" s="119">
        <f t="shared" si="4"/>
        <v>0</v>
      </c>
      <c r="AL16" s="119">
        <f t="shared" si="4"/>
        <v>0</v>
      </c>
      <c r="AM16" s="119">
        <f t="shared" si="4"/>
        <v>0</v>
      </c>
      <c r="AN16" s="119">
        <f t="shared" si="4"/>
        <v>0</v>
      </c>
      <c r="AO16" s="119">
        <f t="shared" si="4"/>
        <v>0</v>
      </c>
      <c r="AP16" s="119">
        <f t="shared" si="4"/>
        <v>0</v>
      </c>
      <c r="AQ16" s="119">
        <f t="shared" si="4"/>
        <v>0</v>
      </c>
      <c r="AR16" s="119">
        <f t="shared" si="4"/>
        <v>0</v>
      </c>
      <c r="AS16" s="119">
        <f t="shared" si="4"/>
        <v>0</v>
      </c>
      <c r="AT16" s="119">
        <f t="shared" si="4"/>
        <v>0</v>
      </c>
      <c r="AU16" s="119">
        <f t="shared" si="4"/>
        <v>0</v>
      </c>
      <c r="AV16" s="119">
        <f t="shared" si="4"/>
        <v>0</v>
      </c>
      <c r="AW16" s="119">
        <f t="shared" si="4"/>
        <v>0</v>
      </c>
      <c r="AX16" s="119">
        <f t="shared" si="4"/>
        <v>0</v>
      </c>
      <c r="AY16" s="119">
        <f t="shared" si="4"/>
        <v>0</v>
      </c>
      <c r="AZ16" s="119">
        <f t="shared" si="4"/>
        <v>0</v>
      </c>
      <c r="BA16" s="119">
        <f t="shared" si="4"/>
        <v>0</v>
      </c>
      <c r="BB16" s="119">
        <f t="shared" si="4"/>
        <v>0</v>
      </c>
      <c r="BC16" s="119">
        <f t="shared" si="4"/>
        <v>0</v>
      </c>
      <c r="BD16" s="119">
        <f t="shared" si="4"/>
        <v>0</v>
      </c>
      <c r="BE16" s="119">
        <f t="shared" si="4"/>
        <v>0</v>
      </c>
      <c r="BF16" s="119">
        <f t="shared" si="4"/>
        <v>0</v>
      </c>
      <c r="BG16" s="119">
        <f t="shared" si="4"/>
        <v>0</v>
      </c>
      <c r="BH16" s="119">
        <f t="shared" si="4"/>
        <v>0</v>
      </c>
    </row>
    <row r="17" spans="2:62" x14ac:dyDescent="0.2">
      <c r="B17" s="141"/>
      <c r="C17" s="115" t="s">
        <v>201</v>
      </c>
      <c r="D17" s="115"/>
      <c r="E17" s="120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</row>
    <row r="18" spans="2:62" ht="25.5" x14ac:dyDescent="0.2">
      <c r="B18" s="141"/>
      <c r="C18" s="115"/>
      <c r="D18" s="102" t="s">
        <v>202</v>
      </c>
      <c r="E18" s="226">
        <f t="shared" si="3"/>
        <v>592013.78862800007</v>
      </c>
      <c r="F18" s="255">
        <v>592013.78862800007</v>
      </c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</row>
    <row r="19" spans="2:62" x14ac:dyDescent="0.2">
      <c r="B19" s="141"/>
      <c r="C19" s="115"/>
      <c r="D19" s="102" t="s">
        <v>85</v>
      </c>
      <c r="E19" s="226">
        <f t="shared" si="3"/>
        <v>112883.81184698426</v>
      </c>
      <c r="F19" s="255"/>
      <c r="G19" s="255">
        <v>627030.33351200004</v>
      </c>
      <c r="H19" s="255">
        <v>7442349.9674650002</v>
      </c>
      <c r="I19" s="255">
        <v>154160.54516399998</v>
      </c>
      <c r="J19" s="255">
        <v>-8205563.6273950003</v>
      </c>
      <c r="K19" s="255">
        <v>2406.3292660000002</v>
      </c>
      <c r="L19" s="255">
        <v>6723.505688984299</v>
      </c>
      <c r="M19" s="255">
        <v>6089.232125999999</v>
      </c>
      <c r="N19" s="255">
        <v>1228.7250179999999</v>
      </c>
      <c r="O19" s="255">
        <v>2133.7160360000003</v>
      </c>
      <c r="P19" s="255">
        <v>17940.096567000001</v>
      </c>
      <c r="Q19" s="255">
        <v>16484.579396999998</v>
      </c>
      <c r="R19" s="255">
        <v>-11046.175227999996</v>
      </c>
      <c r="S19" s="255">
        <v>17905.055736999999</v>
      </c>
      <c r="T19" s="255">
        <v>21324.101256999995</v>
      </c>
      <c r="U19" s="255">
        <v>4234.1014429999987</v>
      </c>
      <c r="V19" s="255">
        <v>9483.325793</v>
      </c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</row>
    <row r="20" spans="2:62" x14ac:dyDescent="0.2">
      <c r="B20" s="141"/>
      <c r="C20" s="115"/>
      <c r="D20" s="102" t="s">
        <v>146</v>
      </c>
      <c r="E20" s="226">
        <f t="shared" si="3"/>
        <v>0</v>
      </c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</row>
    <row r="21" spans="2:62" x14ac:dyDescent="0.2">
      <c r="B21" s="141"/>
      <c r="C21" s="115"/>
      <c r="D21" s="102" t="s">
        <v>90</v>
      </c>
      <c r="E21" s="226">
        <f t="shared" si="3"/>
        <v>-7532.5168285714281</v>
      </c>
      <c r="F21" s="255" t="s">
        <v>18</v>
      </c>
      <c r="G21" s="255">
        <v>0</v>
      </c>
      <c r="H21" s="255">
        <v>-390.6728571428572</v>
      </c>
      <c r="I21" s="255">
        <v>-2132.2400000000002</v>
      </c>
      <c r="J21" s="255">
        <v>0</v>
      </c>
      <c r="K21" s="255">
        <v>0</v>
      </c>
      <c r="L21" s="255">
        <v>-2014.6110285714287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-2880.4117571428574</v>
      </c>
      <c r="S21" s="255">
        <v>0</v>
      </c>
      <c r="T21" s="255">
        <v>0</v>
      </c>
      <c r="U21" s="255">
        <v>0</v>
      </c>
      <c r="V21" s="255">
        <v>-114.58118571428572</v>
      </c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</row>
    <row r="22" spans="2:62" x14ac:dyDescent="0.2">
      <c r="B22" s="141"/>
      <c r="C22" s="115"/>
      <c r="D22" s="102" t="s">
        <v>363</v>
      </c>
      <c r="E22" s="226">
        <f t="shared" si="3"/>
        <v>49905.746999999996</v>
      </c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255">
        <v>49905.746999999996</v>
      </c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</row>
    <row r="23" spans="2:62" x14ac:dyDescent="0.2">
      <c r="B23" s="141"/>
      <c r="C23" s="115"/>
      <c r="D23" s="115" t="s">
        <v>86</v>
      </c>
      <c r="E23" s="226">
        <f>SUM(F23:BH23)</f>
        <v>747270.83064641233</v>
      </c>
      <c r="F23" s="228">
        <f>SUM(F18:F22)</f>
        <v>592013.78862800007</v>
      </c>
      <c r="G23" s="228">
        <f t="shared" ref="G23:BH23" si="5">SUM(G18:G22)</f>
        <v>627030.33351200004</v>
      </c>
      <c r="H23" s="228">
        <f t="shared" si="5"/>
        <v>7441959.2946078572</v>
      </c>
      <c r="I23" s="228">
        <f t="shared" si="5"/>
        <v>152028.30516399999</v>
      </c>
      <c r="J23" s="228">
        <f t="shared" si="5"/>
        <v>-8205563.6273950003</v>
      </c>
      <c r="K23" s="228">
        <f t="shared" si="5"/>
        <v>2406.3292660000002</v>
      </c>
      <c r="L23" s="228">
        <f t="shared" si="5"/>
        <v>4708.8946604128705</v>
      </c>
      <c r="M23" s="228">
        <f t="shared" si="5"/>
        <v>6089.232125999999</v>
      </c>
      <c r="N23" s="228">
        <f t="shared" si="5"/>
        <v>1228.7250179999999</v>
      </c>
      <c r="O23" s="228">
        <f t="shared" si="5"/>
        <v>2133.7160360000003</v>
      </c>
      <c r="P23" s="228">
        <f t="shared" si="5"/>
        <v>17940.096567000001</v>
      </c>
      <c r="Q23" s="228">
        <f t="shared" si="5"/>
        <v>16484.579396999998</v>
      </c>
      <c r="R23" s="228">
        <f t="shared" si="5"/>
        <v>-13926.586985142854</v>
      </c>
      <c r="S23" s="228">
        <f t="shared" si="5"/>
        <v>17905.055736999999</v>
      </c>
      <c r="T23" s="228">
        <f t="shared" si="5"/>
        <v>21324.101256999995</v>
      </c>
      <c r="U23" s="228">
        <f t="shared" si="5"/>
        <v>4234.1014429999987</v>
      </c>
      <c r="V23" s="228">
        <f t="shared" si="5"/>
        <v>59274.491607285709</v>
      </c>
      <c r="W23" s="228">
        <f t="shared" si="5"/>
        <v>0</v>
      </c>
      <c r="X23" s="228">
        <f t="shared" si="5"/>
        <v>0</v>
      </c>
      <c r="Y23" s="228">
        <f t="shared" si="5"/>
        <v>0</v>
      </c>
      <c r="Z23" s="228">
        <f t="shared" si="5"/>
        <v>0</v>
      </c>
      <c r="AA23" s="228">
        <f t="shared" si="5"/>
        <v>0</v>
      </c>
      <c r="AB23" s="228">
        <f t="shared" si="5"/>
        <v>0</v>
      </c>
      <c r="AC23" s="228">
        <f t="shared" si="5"/>
        <v>0</v>
      </c>
      <c r="AD23" s="228">
        <f t="shared" si="5"/>
        <v>0</v>
      </c>
      <c r="AE23" s="228">
        <f t="shared" si="5"/>
        <v>0</v>
      </c>
      <c r="AF23" s="228">
        <f t="shared" si="5"/>
        <v>0</v>
      </c>
      <c r="AG23" s="228">
        <f t="shared" si="5"/>
        <v>0</v>
      </c>
      <c r="AH23" s="228">
        <f t="shared" si="5"/>
        <v>0</v>
      </c>
      <c r="AI23" s="228">
        <f t="shared" si="5"/>
        <v>0</v>
      </c>
      <c r="AJ23" s="228">
        <f t="shared" si="5"/>
        <v>0</v>
      </c>
      <c r="AK23" s="228">
        <f t="shared" si="5"/>
        <v>0</v>
      </c>
      <c r="AL23" s="228">
        <f t="shared" si="5"/>
        <v>0</v>
      </c>
      <c r="AM23" s="228">
        <f t="shared" si="5"/>
        <v>0</v>
      </c>
      <c r="AN23" s="228">
        <f t="shared" si="5"/>
        <v>0</v>
      </c>
      <c r="AO23" s="228">
        <f t="shared" si="5"/>
        <v>0</v>
      </c>
      <c r="AP23" s="228">
        <f t="shared" si="5"/>
        <v>0</v>
      </c>
      <c r="AQ23" s="228">
        <f t="shared" si="5"/>
        <v>0</v>
      </c>
      <c r="AR23" s="228">
        <f t="shared" si="5"/>
        <v>0</v>
      </c>
      <c r="AS23" s="228">
        <f t="shared" si="5"/>
        <v>0</v>
      </c>
      <c r="AT23" s="228">
        <f t="shared" si="5"/>
        <v>0</v>
      </c>
      <c r="AU23" s="228">
        <f t="shared" si="5"/>
        <v>0</v>
      </c>
      <c r="AV23" s="228">
        <f t="shared" si="5"/>
        <v>0</v>
      </c>
      <c r="AW23" s="228">
        <f t="shared" si="5"/>
        <v>0</v>
      </c>
      <c r="AX23" s="228">
        <f t="shared" si="5"/>
        <v>0</v>
      </c>
      <c r="AY23" s="228">
        <f t="shared" si="5"/>
        <v>0</v>
      </c>
      <c r="AZ23" s="228">
        <f t="shared" si="5"/>
        <v>0</v>
      </c>
      <c r="BA23" s="228">
        <f t="shared" si="5"/>
        <v>0</v>
      </c>
      <c r="BB23" s="228">
        <f t="shared" si="5"/>
        <v>0</v>
      </c>
      <c r="BC23" s="228">
        <f t="shared" si="5"/>
        <v>0</v>
      </c>
      <c r="BD23" s="228">
        <f t="shared" si="5"/>
        <v>0</v>
      </c>
      <c r="BE23" s="228">
        <f t="shared" si="5"/>
        <v>0</v>
      </c>
      <c r="BF23" s="228">
        <f t="shared" si="5"/>
        <v>0</v>
      </c>
      <c r="BG23" s="228">
        <f t="shared" si="5"/>
        <v>0</v>
      </c>
      <c r="BH23" s="228">
        <f t="shared" si="5"/>
        <v>0</v>
      </c>
    </row>
    <row r="24" spans="2:62" x14ac:dyDescent="0.2">
      <c r="B24" s="141"/>
      <c r="C24" s="115"/>
      <c r="D24" s="115" t="s">
        <v>111</v>
      </c>
      <c r="E24" s="226">
        <f t="shared" ref="E24:AJ24" si="6">E16+E23</f>
        <v>19356044.120875191</v>
      </c>
      <c r="F24" s="226">
        <f t="shared" si="6"/>
        <v>9486775.5989299994</v>
      </c>
      <c r="G24" s="226">
        <f t="shared" si="6"/>
        <v>713697.7891301018</v>
      </c>
      <c r="H24" s="226">
        <f t="shared" si="6"/>
        <v>7463989.2559048571</v>
      </c>
      <c r="I24" s="226">
        <f t="shared" si="6"/>
        <v>154176.40758099998</v>
      </c>
      <c r="J24" s="226">
        <f t="shared" si="6"/>
        <v>10444.596144396812</v>
      </c>
      <c r="K24" s="226">
        <f t="shared" si="6"/>
        <v>8547.1977702857148</v>
      </c>
      <c r="L24" s="226">
        <f t="shared" si="6"/>
        <v>6265.1048794128701</v>
      </c>
      <c r="M24" s="226">
        <f t="shared" si="6"/>
        <v>7622.8659019999986</v>
      </c>
      <c r="N24" s="226">
        <f t="shared" si="6"/>
        <v>5423.7111669999995</v>
      </c>
      <c r="O24" s="226">
        <f t="shared" si="6"/>
        <v>3728.6722850000006</v>
      </c>
      <c r="P24" s="226">
        <f t="shared" si="6"/>
        <v>18835.053558</v>
      </c>
      <c r="Q24" s="226">
        <f t="shared" si="6"/>
        <v>197304.49941599998</v>
      </c>
      <c r="R24" s="226">
        <f t="shared" si="6"/>
        <v>985583.2896358571</v>
      </c>
      <c r="S24" s="226">
        <f t="shared" si="6"/>
        <v>84217.216956000004</v>
      </c>
      <c r="T24" s="226">
        <f t="shared" si="6"/>
        <v>99961.384882999992</v>
      </c>
      <c r="U24" s="226">
        <f t="shared" si="6"/>
        <v>35654.740961999996</v>
      </c>
      <c r="V24" s="226">
        <f t="shared" si="6"/>
        <v>73816.735770285712</v>
      </c>
      <c r="W24" s="226">
        <f t="shared" si="6"/>
        <v>0</v>
      </c>
      <c r="X24" s="226">
        <f t="shared" si="6"/>
        <v>0</v>
      </c>
      <c r="Y24" s="226">
        <f t="shared" si="6"/>
        <v>0</v>
      </c>
      <c r="Z24" s="226">
        <f t="shared" si="6"/>
        <v>0</v>
      </c>
      <c r="AA24" s="226">
        <f t="shared" si="6"/>
        <v>0</v>
      </c>
      <c r="AB24" s="226">
        <f t="shared" si="6"/>
        <v>0</v>
      </c>
      <c r="AC24" s="226">
        <f t="shared" si="6"/>
        <v>0</v>
      </c>
      <c r="AD24" s="226">
        <f t="shared" si="6"/>
        <v>0</v>
      </c>
      <c r="AE24" s="226">
        <f t="shared" si="6"/>
        <v>0</v>
      </c>
      <c r="AF24" s="226">
        <f t="shared" si="6"/>
        <v>0</v>
      </c>
      <c r="AG24" s="226">
        <f t="shared" si="6"/>
        <v>0</v>
      </c>
      <c r="AH24" s="226">
        <f t="shared" si="6"/>
        <v>0</v>
      </c>
      <c r="AI24" s="226">
        <f t="shared" si="6"/>
        <v>0</v>
      </c>
      <c r="AJ24" s="226">
        <f t="shared" si="6"/>
        <v>0</v>
      </c>
      <c r="AK24" s="226">
        <f t="shared" ref="AK24:BH24" si="7">AK16+AK23</f>
        <v>0</v>
      </c>
      <c r="AL24" s="226">
        <f t="shared" si="7"/>
        <v>0</v>
      </c>
      <c r="AM24" s="226">
        <f t="shared" si="7"/>
        <v>0</v>
      </c>
      <c r="AN24" s="226">
        <f t="shared" si="7"/>
        <v>0</v>
      </c>
      <c r="AO24" s="226">
        <f t="shared" si="7"/>
        <v>0</v>
      </c>
      <c r="AP24" s="226">
        <f t="shared" si="7"/>
        <v>0</v>
      </c>
      <c r="AQ24" s="226">
        <f t="shared" si="7"/>
        <v>0</v>
      </c>
      <c r="AR24" s="226">
        <f t="shared" si="7"/>
        <v>0</v>
      </c>
      <c r="AS24" s="226">
        <f t="shared" si="7"/>
        <v>0</v>
      </c>
      <c r="AT24" s="226">
        <f t="shared" si="7"/>
        <v>0</v>
      </c>
      <c r="AU24" s="226">
        <f t="shared" si="7"/>
        <v>0</v>
      </c>
      <c r="AV24" s="226">
        <f t="shared" si="7"/>
        <v>0</v>
      </c>
      <c r="AW24" s="226">
        <f t="shared" si="7"/>
        <v>0</v>
      </c>
      <c r="AX24" s="226">
        <f t="shared" si="7"/>
        <v>0</v>
      </c>
      <c r="AY24" s="226">
        <f t="shared" si="7"/>
        <v>0</v>
      </c>
      <c r="AZ24" s="226">
        <f t="shared" si="7"/>
        <v>0</v>
      </c>
      <c r="BA24" s="226">
        <f t="shared" si="7"/>
        <v>0</v>
      </c>
      <c r="BB24" s="226">
        <f t="shared" si="7"/>
        <v>0</v>
      </c>
      <c r="BC24" s="226">
        <f t="shared" si="7"/>
        <v>0</v>
      </c>
      <c r="BD24" s="226">
        <f t="shared" si="7"/>
        <v>0</v>
      </c>
      <c r="BE24" s="226">
        <f t="shared" si="7"/>
        <v>0</v>
      </c>
      <c r="BF24" s="226">
        <f t="shared" si="7"/>
        <v>0</v>
      </c>
      <c r="BG24" s="226">
        <f t="shared" si="7"/>
        <v>0</v>
      </c>
      <c r="BH24" s="226">
        <f t="shared" si="7"/>
        <v>0</v>
      </c>
    </row>
    <row r="25" spans="2:62" x14ac:dyDescent="0.2">
      <c r="B25" s="141"/>
      <c r="C25" s="115" t="s">
        <v>246</v>
      </c>
      <c r="D25" s="115"/>
      <c r="E25" s="226">
        <f t="shared" si="3"/>
        <v>0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2:62" x14ac:dyDescent="0.2">
      <c r="B26" s="141"/>
      <c r="C26" s="115"/>
      <c r="D26" s="128" t="s">
        <v>136</v>
      </c>
      <c r="E26" s="226">
        <f t="shared" si="3"/>
        <v>39620905.793508016</v>
      </c>
      <c r="F26" s="255">
        <v>575086.96123352624</v>
      </c>
      <c r="G26" s="255">
        <v>1160169.192978655</v>
      </c>
      <c r="H26" s="255">
        <v>1189536.932078965</v>
      </c>
      <c r="I26" s="255">
        <v>1237719.8159603125</v>
      </c>
      <c r="J26" s="255">
        <v>1560988.96272046</v>
      </c>
      <c r="K26" s="255">
        <v>2713402.8546873117</v>
      </c>
      <c r="L26" s="255">
        <v>2751992.3187887268</v>
      </c>
      <c r="M26" s="255">
        <v>2765351.5060587935</v>
      </c>
      <c r="N26" s="255">
        <v>2928979.1670255708</v>
      </c>
      <c r="O26" s="255">
        <v>3195867.3394510429</v>
      </c>
      <c r="P26" s="255">
        <v>3295118.9562269198</v>
      </c>
      <c r="Q26" s="255">
        <v>3337038.5222620293</v>
      </c>
      <c r="R26" s="255">
        <v>3091324.0064316117</v>
      </c>
      <c r="S26" s="255">
        <v>2527540.2835126529</v>
      </c>
      <c r="T26" s="255">
        <v>2474869.2301179264</v>
      </c>
      <c r="U26" s="255">
        <v>2462304.0326171229</v>
      </c>
      <c r="V26" s="255">
        <v>2353615.7113563968</v>
      </c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</row>
    <row r="27" spans="2:62" x14ac:dyDescent="0.2">
      <c r="B27" s="141"/>
      <c r="C27" s="115"/>
      <c r="D27" s="128" t="s">
        <v>137</v>
      </c>
      <c r="E27" s="226">
        <f t="shared" si="3"/>
        <v>-6383285.8199540004</v>
      </c>
      <c r="F27" s="255">
        <v>-84620</v>
      </c>
      <c r="G27" s="255">
        <v>-177472</v>
      </c>
      <c r="H27" s="255">
        <v>-155850.840217505</v>
      </c>
      <c r="I27" s="255">
        <v>-214592.06697013066</v>
      </c>
      <c r="J27" s="255">
        <v>-285874.67625676887</v>
      </c>
      <c r="K27" s="255">
        <v>-281402</v>
      </c>
      <c r="L27" s="255">
        <v>-294548.67642661417</v>
      </c>
      <c r="M27" s="255">
        <v>-372418</v>
      </c>
      <c r="N27" s="255">
        <v>-450992</v>
      </c>
      <c r="O27" s="255">
        <v>-486457</v>
      </c>
      <c r="P27" s="255">
        <v>-452665</v>
      </c>
      <c r="Q27" s="255">
        <v>-468767</v>
      </c>
      <c r="R27" s="255">
        <v>-502479</v>
      </c>
      <c r="S27" s="255">
        <v>-585206</v>
      </c>
      <c r="T27" s="255">
        <v>-515840.00000000006</v>
      </c>
      <c r="U27" s="255">
        <v>-589579.73457661038</v>
      </c>
      <c r="V27" s="255">
        <v>-464521.82550637086</v>
      </c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J27" s="205"/>
    </row>
    <row r="28" spans="2:62" x14ac:dyDescent="0.2">
      <c r="B28" s="141"/>
      <c r="C28" s="115"/>
      <c r="D28" s="128" t="s">
        <v>138</v>
      </c>
      <c r="E28" s="226">
        <f t="shared" si="3"/>
        <v>-2763945.5267779944</v>
      </c>
      <c r="F28" s="255">
        <v>17136.589054424509</v>
      </c>
      <c r="G28" s="255">
        <v>-47207.007111860097</v>
      </c>
      <c r="H28" s="255">
        <v>-50128.09856198536</v>
      </c>
      <c r="I28" s="255">
        <v>-1878.5116377920815</v>
      </c>
      <c r="J28" s="255">
        <v>-12888.2190078741</v>
      </c>
      <c r="K28" s="255">
        <v>-181214.46267860793</v>
      </c>
      <c r="L28" s="255">
        <v>-141703.22693747762</v>
      </c>
      <c r="M28" s="255">
        <v>-104211.34969959018</v>
      </c>
      <c r="N28" s="255">
        <v>-209163.27865969299</v>
      </c>
      <c r="O28" s="255">
        <v>-282318.35418359208</v>
      </c>
      <c r="P28" s="255">
        <v>-348695.50187230087</v>
      </c>
      <c r="Q28" s="255">
        <v>-405998.66641909338</v>
      </c>
      <c r="R28" s="255">
        <v>-346447.73130274721</v>
      </c>
      <c r="S28" s="255">
        <v>-157744.69876146549</v>
      </c>
      <c r="T28" s="255">
        <v>-164853.73950509564</v>
      </c>
      <c r="U28" s="255">
        <v>-134781.28461845449</v>
      </c>
      <c r="V28" s="255">
        <v>-191847.9848747896</v>
      </c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</row>
    <row r="29" spans="2:62" x14ac:dyDescent="0.2">
      <c r="B29" s="141"/>
      <c r="C29" s="115"/>
      <c r="D29" s="102" t="s">
        <v>371</v>
      </c>
      <c r="E29" s="226">
        <f t="shared" si="3"/>
        <v>-2308.9519</v>
      </c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255">
        <v>-2308.9519</v>
      </c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</row>
    <row r="30" spans="2:62" x14ac:dyDescent="0.2">
      <c r="B30" s="141"/>
      <c r="C30" s="115"/>
      <c r="D30" s="128" t="s">
        <v>204</v>
      </c>
      <c r="E30" s="226">
        <f t="shared" si="3"/>
        <v>-27884774.903292879</v>
      </c>
      <c r="F30" s="255">
        <v>-524807.07440293557</v>
      </c>
      <c r="G30" s="255">
        <v>-1046018.4748766796</v>
      </c>
      <c r="H30" s="255">
        <v>-1478031.6742285087</v>
      </c>
      <c r="I30" s="255">
        <v>-1898820.0450657266</v>
      </c>
      <c r="J30" s="255">
        <v>-2028805.7589672622</v>
      </c>
      <c r="K30" s="255">
        <v>-2067004.5214382685</v>
      </c>
      <c r="L30" s="255">
        <v>-2344053.8798269019</v>
      </c>
      <c r="M30" s="255">
        <v>-2531307.9661303172</v>
      </c>
      <c r="N30" s="255">
        <v>-2194406.0599462935</v>
      </c>
      <c r="O30" s="255">
        <v>-2096236.7532538138</v>
      </c>
      <c r="P30" s="255">
        <v>-1763354.5259668103</v>
      </c>
      <c r="Q30" s="255">
        <v>-1508382.2501080222</v>
      </c>
      <c r="R30" s="255">
        <v>-1476350.562687567</v>
      </c>
      <c r="S30" s="255">
        <v>-1366666.3457253764</v>
      </c>
      <c r="T30" s="255">
        <v>-1346687.6809657796</v>
      </c>
      <c r="U30" s="255">
        <v>-1228039.7828606521</v>
      </c>
      <c r="V30" s="255">
        <v>-985801.54684196133</v>
      </c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</row>
    <row r="31" spans="2:62" x14ac:dyDescent="0.2">
      <c r="B31" s="141"/>
      <c r="C31" s="115"/>
      <c r="D31" s="115" t="s">
        <v>205</v>
      </c>
      <c r="E31" s="226">
        <f t="shared" si="3"/>
        <v>2586590.5915831532</v>
      </c>
      <c r="F31" s="228">
        <f>SUM(F25:F30)</f>
        <v>-17203.524114984844</v>
      </c>
      <c r="G31" s="228">
        <f t="shared" ref="G31:AK31" si="8">SUM(G25:G30)</f>
        <v>-110528.2890098847</v>
      </c>
      <c r="H31" s="228">
        <f t="shared" si="8"/>
        <v>-494473.68092903402</v>
      </c>
      <c r="I31" s="228">
        <f t="shared" si="8"/>
        <v>-877570.80771333689</v>
      </c>
      <c r="J31" s="228">
        <f t="shared" si="8"/>
        <v>-766579.69151144521</v>
      </c>
      <c r="K31" s="228">
        <f t="shared" si="8"/>
        <v>183781.87057043519</v>
      </c>
      <c r="L31" s="228">
        <f t="shared" si="8"/>
        <v>-28313.464402266778</v>
      </c>
      <c r="M31" s="228">
        <f t="shared" si="8"/>
        <v>-242585.80977111403</v>
      </c>
      <c r="N31" s="228">
        <f t="shared" si="8"/>
        <v>74417.828419584315</v>
      </c>
      <c r="O31" s="228">
        <f t="shared" si="8"/>
        <v>330855.2320136372</v>
      </c>
      <c r="P31" s="228">
        <f t="shared" si="8"/>
        <v>730403.92838780838</v>
      </c>
      <c r="Q31" s="228">
        <f t="shared" si="8"/>
        <v>953890.60573491361</v>
      </c>
      <c r="R31" s="228">
        <f t="shared" si="8"/>
        <v>766046.71244129771</v>
      </c>
      <c r="S31" s="228">
        <f t="shared" si="8"/>
        <v>417923.23902581097</v>
      </c>
      <c r="T31" s="228">
        <f t="shared" si="8"/>
        <v>447487.80964705115</v>
      </c>
      <c r="U31" s="228">
        <f t="shared" si="8"/>
        <v>509903.23056140589</v>
      </c>
      <c r="V31" s="228">
        <f t="shared" si="8"/>
        <v>709135.40223327489</v>
      </c>
      <c r="W31" s="228">
        <f t="shared" si="8"/>
        <v>0</v>
      </c>
      <c r="X31" s="228">
        <f t="shared" si="8"/>
        <v>0</v>
      </c>
      <c r="Y31" s="228">
        <f t="shared" si="8"/>
        <v>0</v>
      </c>
      <c r="Z31" s="228">
        <f t="shared" si="8"/>
        <v>0</v>
      </c>
      <c r="AA31" s="228">
        <f t="shared" si="8"/>
        <v>0</v>
      </c>
      <c r="AB31" s="228">
        <f t="shared" si="8"/>
        <v>0</v>
      </c>
      <c r="AC31" s="228">
        <f t="shared" si="8"/>
        <v>0</v>
      </c>
      <c r="AD31" s="228">
        <f t="shared" si="8"/>
        <v>0</v>
      </c>
      <c r="AE31" s="228">
        <f t="shared" si="8"/>
        <v>0</v>
      </c>
      <c r="AF31" s="228">
        <f t="shared" si="8"/>
        <v>0</v>
      </c>
      <c r="AG31" s="228">
        <f t="shared" si="8"/>
        <v>0</v>
      </c>
      <c r="AH31" s="228">
        <f t="shared" si="8"/>
        <v>0</v>
      </c>
      <c r="AI31" s="228">
        <f t="shared" si="8"/>
        <v>0</v>
      </c>
      <c r="AJ31" s="228">
        <f t="shared" si="8"/>
        <v>0</v>
      </c>
      <c r="AK31" s="228">
        <f t="shared" si="8"/>
        <v>0</v>
      </c>
      <c r="AL31" s="228">
        <f t="shared" ref="AL31:BH31" si="9">SUM(AL25:AL30)</f>
        <v>0</v>
      </c>
      <c r="AM31" s="228">
        <f t="shared" si="9"/>
        <v>0</v>
      </c>
      <c r="AN31" s="228">
        <f t="shared" si="9"/>
        <v>0</v>
      </c>
      <c r="AO31" s="228">
        <f t="shared" si="9"/>
        <v>0</v>
      </c>
      <c r="AP31" s="228">
        <f t="shared" si="9"/>
        <v>0</v>
      </c>
      <c r="AQ31" s="228">
        <f t="shared" si="9"/>
        <v>0</v>
      </c>
      <c r="AR31" s="228">
        <f t="shared" si="9"/>
        <v>0</v>
      </c>
      <c r="AS31" s="228">
        <f t="shared" si="9"/>
        <v>0</v>
      </c>
      <c r="AT31" s="228">
        <f t="shared" si="9"/>
        <v>0</v>
      </c>
      <c r="AU31" s="228">
        <f t="shared" si="9"/>
        <v>0</v>
      </c>
      <c r="AV31" s="228">
        <f t="shared" si="9"/>
        <v>0</v>
      </c>
      <c r="AW31" s="228">
        <f t="shared" si="9"/>
        <v>0</v>
      </c>
      <c r="AX31" s="228">
        <f t="shared" si="9"/>
        <v>0</v>
      </c>
      <c r="AY31" s="228">
        <f t="shared" si="9"/>
        <v>0</v>
      </c>
      <c r="AZ31" s="228">
        <f t="shared" si="9"/>
        <v>0</v>
      </c>
      <c r="BA31" s="228">
        <f t="shared" si="9"/>
        <v>0</v>
      </c>
      <c r="BB31" s="228">
        <f t="shared" si="9"/>
        <v>0</v>
      </c>
      <c r="BC31" s="228">
        <f t="shared" si="9"/>
        <v>0</v>
      </c>
      <c r="BD31" s="228">
        <f t="shared" si="9"/>
        <v>0</v>
      </c>
      <c r="BE31" s="228">
        <f t="shared" si="9"/>
        <v>0</v>
      </c>
      <c r="BF31" s="228">
        <f t="shared" si="9"/>
        <v>0</v>
      </c>
      <c r="BG31" s="228">
        <f t="shared" si="9"/>
        <v>0</v>
      </c>
      <c r="BH31" s="228">
        <f t="shared" si="9"/>
        <v>0</v>
      </c>
    </row>
    <row r="32" spans="2:62" ht="36" customHeight="1" x14ac:dyDescent="0.2">
      <c r="B32" s="105"/>
      <c r="C32" s="104"/>
      <c r="D32" s="184" t="s">
        <v>247</v>
      </c>
      <c r="E32" s="226">
        <f t="shared" si="3"/>
        <v>16769453.529292038</v>
      </c>
      <c r="F32" s="228">
        <f t="shared" ref="F32:AK32" si="10">F16+F23-F31</f>
        <v>9503979.1230449844</v>
      </c>
      <c r="G32" s="228">
        <f t="shared" si="10"/>
        <v>824226.07813998649</v>
      </c>
      <c r="H32" s="228">
        <f t="shared" si="10"/>
        <v>7958462.9368338911</v>
      </c>
      <c r="I32" s="228">
        <f t="shared" si="10"/>
        <v>1031747.2152943369</v>
      </c>
      <c r="J32" s="228">
        <f t="shared" si="10"/>
        <v>777024.28765584202</v>
      </c>
      <c r="K32" s="228">
        <f t="shared" si="10"/>
        <v>-175234.67280014948</v>
      </c>
      <c r="L32" s="228">
        <f t="shared" si="10"/>
        <v>34578.569281679651</v>
      </c>
      <c r="M32" s="228">
        <f t="shared" si="10"/>
        <v>250208.67567311402</v>
      </c>
      <c r="N32" s="228">
        <f t="shared" si="10"/>
        <v>-68994.117252584314</v>
      </c>
      <c r="O32" s="228">
        <f t="shared" si="10"/>
        <v>-327126.55972863722</v>
      </c>
      <c r="P32" s="228">
        <f t="shared" si="10"/>
        <v>-711568.87482980837</v>
      </c>
      <c r="Q32" s="228">
        <f t="shared" si="10"/>
        <v>-756586.10631891363</v>
      </c>
      <c r="R32" s="228">
        <f t="shared" si="10"/>
        <v>219536.57719455939</v>
      </c>
      <c r="S32" s="228">
        <f t="shared" si="10"/>
        <v>-333706.02206981095</v>
      </c>
      <c r="T32" s="228">
        <f t="shared" si="10"/>
        <v>-347526.42476405116</v>
      </c>
      <c r="U32" s="228">
        <f t="shared" si="10"/>
        <v>-474248.4895994059</v>
      </c>
      <c r="V32" s="228">
        <f t="shared" si="10"/>
        <v>-635318.66646298917</v>
      </c>
      <c r="W32" s="228">
        <f t="shared" si="10"/>
        <v>0</v>
      </c>
      <c r="X32" s="228">
        <f t="shared" si="10"/>
        <v>0</v>
      </c>
      <c r="Y32" s="228">
        <f t="shared" si="10"/>
        <v>0</v>
      </c>
      <c r="Z32" s="228">
        <f t="shared" si="10"/>
        <v>0</v>
      </c>
      <c r="AA32" s="228">
        <f t="shared" si="10"/>
        <v>0</v>
      </c>
      <c r="AB32" s="228">
        <f t="shared" si="10"/>
        <v>0</v>
      </c>
      <c r="AC32" s="228">
        <f t="shared" si="10"/>
        <v>0</v>
      </c>
      <c r="AD32" s="228">
        <f t="shared" si="10"/>
        <v>0</v>
      </c>
      <c r="AE32" s="228">
        <f t="shared" si="10"/>
        <v>0</v>
      </c>
      <c r="AF32" s="228">
        <f t="shared" si="10"/>
        <v>0</v>
      </c>
      <c r="AG32" s="228">
        <f t="shared" si="10"/>
        <v>0</v>
      </c>
      <c r="AH32" s="228">
        <f t="shared" si="10"/>
        <v>0</v>
      </c>
      <c r="AI32" s="228">
        <f t="shared" si="10"/>
        <v>0</v>
      </c>
      <c r="AJ32" s="228">
        <f t="shared" si="10"/>
        <v>0</v>
      </c>
      <c r="AK32" s="228">
        <f t="shared" si="10"/>
        <v>0</v>
      </c>
      <c r="AL32" s="228">
        <f t="shared" ref="AL32:BH32" si="11">AL16+AL23-AL31</f>
        <v>0</v>
      </c>
      <c r="AM32" s="228">
        <f t="shared" si="11"/>
        <v>0</v>
      </c>
      <c r="AN32" s="228">
        <f t="shared" si="11"/>
        <v>0</v>
      </c>
      <c r="AO32" s="228">
        <f t="shared" si="11"/>
        <v>0</v>
      </c>
      <c r="AP32" s="228">
        <f t="shared" si="11"/>
        <v>0</v>
      </c>
      <c r="AQ32" s="228">
        <f t="shared" si="11"/>
        <v>0</v>
      </c>
      <c r="AR32" s="228">
        <f t="shared" si="11"/>
        <v>0</v>
      </c>
      <c r="AS32" s="228">
        <f t="shared" si="11"/>
        <v>0</v>
      </c>
      <c r="AT32" s="228">
        <f t="shared" si="11"/>
        <v>0</v>
      </c>
      <c r="AU32" s="228">
        <f t="shared" si="11"/>
        <v>0</v>
      </c>
      <c r="AV32" s="228">
        <f t="shared" si="11"/>
        <v>0</v>
      </c>
      <c r="AW32" s="228">
        <f t="shared" si="11"/>
        <v>0</v>
      </c>
      <c r="AX32" s="228">
        <f t="shared" si="11"/>
        <v>0</v>
      </c>
      <c r="AY32" s="228">
        <f t="shared" si="11"/>
        <v>0</v>
      </c>
      <c r="AZ32" s="228">
        <f t="shared" si="11"/>
        <v>0</v>
      </c>
      <c r="BA32" s="228">
        <f t="shared" si="11"/>
        <v>0</v>
      </c>
      <c r="BB32" s="228">
        <f t="shared" si="11"/>
        <v>0</v>
      </c>
      <c r="BC32" s="228">
        <f t="shared" si="11"/>
        <v>0</v>
      </c>
      <c r="BD32" s="228">
        <f t="shared" si="11"/>
        <v>0</v>
      </c>
      <c r="BE32" s="228">
        <f t="shared" si="11"/>
        <v>0</v>
      </c>
      <c r="BF32" s="228">
        <f t="shared" si="11"/>
        <v>0</v>
      </c>
      <c r="BG32" s="228">
        <f t="shared" si="11"/>
        <v>0</v>
      </c>
      <c r="BH32" s="228">
        <f t="shared" si="11"/>
        <v>0</v>
      </c>
    </row>
    <row r="33" spans="2:4" ht="29.25" customHeight="1" x14ac:dyDescent="0.2">
      <c r="D33" s="209"/>
    </row>
    <row r="34" spans="2:4" ht="15.75" x14ac:dyDescent="0.25">
      <c r="B34" s="65" t="s">
        <v>264</v>
      </c>
      <c r="C34" s="43"/>
    </row>
    <row r="35" spans="2:4" x14ac:dyDescent="0.2">
      <c r="B35" s="45"/>
      <c r="C35" s="48"/>
    </row>
    <row r="36" spans="2:4" x14ac:dyDescent="0.2">
      <c r="B36" s="109" t="s">
        <v>160</v>
      </c>
      <c r="C36" s="190">
        <v>37987</v>
      </c>
    </row>
    <row r="37" spans="2:4" x14ac:dyDescent="0.2">
      <c r="B37" s="109" t="s">
        <v>206</v>
      </c>
      <c r="C37" s="161"/>
    </row>
    <row r="41" spans="2:4" x14ac:dyDescent="0.2">
      <c r="C41" s="206"/>
    </row>
    <row r="42" spans="2:4" x14ac:dyDescent="0.2">
      <c r="C42" s="206"/>
    </row>
    <row r="43" spans="2:4" x14ac:dyDescent="0.2">
      <c r="C43" s="205"/>
    </row>
  </sheetData>
  <mergeCells count="1">
    <mergeCell ref="F7:BH7"/>
  </mergeCells>
  <pageMargins left="0.75" right="0.75" top="1" bottom="1" header="0.5" footer="0.5"/>
  <pageSetup paperSize="9" scale="30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1:E34"/>
  <sheetViews>
    <sheetView workbookViewId="0"/>
  </sheetViews>
  <sheetFormatPr defaultRowHeight="12.75" x14ac:dyDescent="0.2"/>
  <cols>
    <col min="1" max="1" width="12.140625" style="84" customWidth="1"/>
    <col min="2" max="2" width="21" style="84" customWidth="1"/>
    <col min="3" max="5" width="42.28515625" style="84" customWidth="1"/>
    <col min="6" max="6" width="9.42578125" style="84" customWidth="1"/>
    <col min="7" max="7" width="25.140625" style="84" customWidth="1"/>
    <col min="8" max="16384" width="9.140625" style="84"/>
  </cols>
  <sheetData>
    <row r="1" spans="2:5" ht="20.25" x14ac:dyDescent="0.3">
      <c r="B1" s="306" t="s">
        <v>240</v>
      </c>
      <c r="C1" s="306"/>
      <c r="D1" s="42"/>
      <c r="E1" s="42"/>
    </row>
    <row r="2" spans="2:5" ht="20.25" x14ac:dyDescent="0.3">
      <c r="B2" s="162" t="str">
        <f>Tradingname</f>
        <v>SEA Gas Partnership</v>
      </c>
      <c r="C2" s="163"/>
      <c r="D2" s="85"/>
      <c r="E2" s="85"/>
    </row>
    <row r="3" spans="2:5" ht="15.75" customHeight="1" x14ac:dyDescent="0.45">
      <c r="B3" s="164" t="s">
        <v>221</v>
      </c>
      <c r="C3" s="165">
        <f>Yearending</f>
        <v>44012</v>
      </c>
      <c r="E3" s="122"/>
    </row>
    <row r="4" spans="2:5" ht="20.25" x14ac:dyDescent="0.3">
      <c r="B4" s="41"/>
    </row>
    <row r="5" spans="2:5" ht="15.75" x14ac:dyDescent="0.25">
      <c r="B5" s="88" t="s">
        <v>268</v>
      </c>
      <c r="C5" s="86"/>
      <c r="D5" s="86"/>
      <c r="E5" s="86"/>
    </row>
    <row r="6" spans="2:5" ht="15.75" x14ac:dyDescent="0.25">
      <c r="B6" s="88"/>
      <c r="C6" s="86"/>
      <c r="D6" s="86"/>
      <c r="E6" s="86"/>
    </row>
    <row r="7" spans="2:5" ht="25.5" x14ac:dyDescent="0.2">
      <c r="B7" s="89" t="s">
        <v>265</v>
      </c>
      <c r="C7" s="89" t="s">
        <v>212</v>
      </c>
      <c r="D7" s="89" t="s">
        <v>213</v>
      </c>
      <c r="E7" s="89" t="s">
        <v>252</v>
      </c>
    </row>
    <row r="8" spans="2:5" x14ac:dyDescent="0.2">
      <c r="B8" s="93"/>
      <c r="C8" s="93"/>
      <c r="D8" s="93"/>
      <c r="E8" s="93"/>
    </row>
    <row r="9" spans="2:5" x14ac:dyDescent="0.2">
      <c r="B9" s="93"/>
      <c r="C9" s="93"/>
      <c r="D9" s="93"/>
      <c r="E9" s="93"/>
    </row>
    <row r="10" spans="2:5" x14ac:dyDescent="0.2">
      <c r="B10" s="93"/>
      <c r="C10" s="93"/>
      <c r="D10" s="93"/>
      <c r="E10" s="93"/>
    </row>
    <row r="11" spans="2:5" x14ac:dyDescent="0.2">
      <c r="B11" s="93"/>
      <c r="C11" s="93"/>
      <c r="D11" s="93"/>
      <c r="E11" s="93"/>
    </row>
    <row r="12" spans="2:5" x14ac:dyDescent="0.2">
      <c r="B12" s="93"/>
      <c r="C12" s="93"/>
      <c r="D12" s="93"/>
      <c r="E12" s="93"/>
    </row>
    <row r="13" spans="2:5" x14ac:dyDescent="0.2">
      <c r="B13" s="93"/>
      <c r="C13" s="93"/>
      <c r="D13" s="93"/>
      <c r="E13" s="93"/>
    </row>
    <row r="14" spans="2:5" x14ac:dyDescent="0.2">
      <c r="B14" s="93"/>
      <c r="C14" s="93"/>
      <c r="D14" s="93"/>
      <c r="E14" s="93"/>
    </row>
    <row r="15" spans="2:5" x14ac:dyDescent="0.2">
      <c r="B15" s="93"/>
      <c r="C15" s="93"/>
      <c r="D15" s="93"/>
      <c r="E15" s="93"/>
    </row>
    <row r="16" spans="2:5" x14ac:dyDescent="0.2">
      <c r="B16" s="93"/>
      <c r="C16" s="93"/>
      <c r="D16" s="93"/>
      <c r="E16" s="93"/>
    </row>
    <row r="17" spans="2:5" x14ac:dyDescent="0.2">
      <c r="B17" s="93"/>
      <c r="C17" s="93"/>
      <c r="D17" s="93"/>
      <c r="E17" s="93"/>
    </row>
    <row r="18" spans="2:5" x14ac:dyDescent="0.2">
      <c r="B18" s="93"/>
      <c r="C18" s="93"/>
      <c r="D18" s="93"/>
      <c r="E18" s="93"/>
    </row>
    <row r="19" spans="2:5" x14ac:dyDescent="0.2">
      <c r="B19" s="93"/>
      <c r="C19" s="93"/>
      <c r="D19" s="93"/>
      <c r="E19" s="93"/>
    </row>
    <row r="20" spans="2:5" x14ac:dyDescent="0.2">
      <c r="B20" s="93"/>
      <c r="C20" s="93"/>
      <c r="D20" s="93"/>
      <c r="E20" s="93"/>
    </row>
    <row r="21" spans="2:5" x14ac:dyDescent="0.2">
      <c r="B21" s="93"/>
      <c r="C21" s="93"/>
      <c r="D21" s="93"/>
      <c r="E21" s="93"/>
    </row>
    <row r="22" spans="2:5" x14ac:dyDescent="0.2">
      <c r="B22" s="93"/>
      <c r="C22" s="93"/>
      <c r="D22" s="93"/>
      <c r="E22" s="93"/>
    </row>
    <row r="23" spans="2:5" x14ac:dyDescent="0.2">
      <c r="B23" s="93"/>
      <c r="C23" s="93"/>
      <c r="D23" s="93"/>
      <c r="E23" s="93"/>
    </row>
    <row r="24" spans="2:5" x14ac:dyDescent="0.2">
      <c r="B24" s="93"/>
      <c r="C24" s="93"/>
      <c r="D24" s="93"/>
      <c r="E24" s="93"/>
    </row>
    <row r="25" spans="2:5" x14ac:dyDescent="0.2">
      <c r="B25" s="93"/>
      <c r="C25" s="93"/>
      <c r="D25" s="93"/>
      <c r="E25" s="93"/>
    </row>
    <row r="26" spans="2:5" x14ac:dyDescent="0.2">
      <c r="B26" s="93"/>
      <c r="C26" s="93"/>
      <c r="D26" s="93"/>
      <c r="E26" s="93"/>
    </row>
    <row r="27" spans="2:5" x14ac:dyDescent="0.2">
      <c r="B27" s="93"/>
      <c r="C27" s="93"/>
      <c r="D27" s="93"/>
      <c r="E27" s="93"/>
    </row>
    <row r="28" spans="2:5" x14ac:dyDescent="0.2">
      <c r="B28" s="93"/>
      <c r="C28" s="93"/>
      <c r="D28" s="93"/>
      <c r="E28" s="93"/>
    </row>
    <row r="29" spans="2:5" x14ac:dyDescent="0.2">
      <c r="B29" s="93"/>
      <c r="C29" s="93"/>
      <c r="D29" s="93"/>
      <c r="E29" s="93"/>
    </row>
    <row r="30" spans="2:5" x14ac:dyDescent="0.2">
      <c r="B30" s="93"/>
      <c r="C30" s="93"/>
      <c r="D30" s="93"/>
      <c r="E30" s="93"/>
    </row>
    <row r="31" spans="2:5" x14ac:dyDescent="0.2">
      <c r="B31" s="93"/>
      <c r="C31" s="93"/>
      <c r="D31" s="93"/>
      <c r="E31" s="93"/>
    </row>
    <row r="32" spans="2:5" x14ac:dyDescent="0.2">
      <c r="B32" s="93"/>
      <c r="C32" s="93"/>
      <c r="D32" s="93"/>
      <c r="E32" s="93"/>
    </row>
    <row r="33" spans="2:5" x14ac:dyDescent="0.2">
      <c r="B33" s="93"/>
      <c r="C33" s="93"/>
      <c r="D33" s="93"/>
      <c r="E33" s="93"/>
    </row>
    <row r="34" spans="2:5" x14ac:dyDescent="0.2">
      <c r="B34" s="93"/>
      <c r="C34" s="93"/>
      <c r="D34" s="93"/>
      <c r="E34" s="93"/>
    </row>
  </sheetData>
  <mergeCells count="1">
    <mergeCell ref="B1:C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B1:BH111"/>
  <sheetViews>
    <sheetView workbookViewId="0"/>
  </sheetViews>
  <sheetFormatPr defaultRowHeight="12.75" x14ac:dyDescent="0.2"/>
  <cols>
    <col min="1" max="1" width="11.7109375" style="43" customWidth="1"/>
    <col min="2" max="2" width="54.28515625" style="43" bestFit="1" customWidth="1"/>
    <col min="3" max="3" width="14.28515625" style="43" customWidth="1"/>
    <col min="4" max="5" width="10.28515625" style="43" bestFit="1" customWidth="1"/>
    <col min="6" max="10" width="9.140625" style="43"/>
    <col min="11" max="12" width="10.28515625" style="43" bestFit="1" customWidth="1"/>
    <col min="13" max="16384" width="9.140625" style="43"/>
  </cols>
  <sheetData>
    <row r="1" spans="2:60" ht="20.25" x14ac:dyDescent="0.3">
      <c r="B1" s="307" t="s">
        <v>241</v>
      </c>
      <c r="C1" s="307"/>
      <c r="D1" s="327"/>
    </row>
    <row r="3" spans="2:60" ht="20.25" x14ac:dyDescent="0.3">
      <c r="B3" s="41"/>
    </row>
    <row r="5" spans="2:60" ht="15.75" x14ac:dyDescent="0.2">
      <c r="B5" s="298" t="s">
        <v>244</v>
      </c>
      <c r="C5" s="298"/>
      <c r="D5" s="298"/>
    </row>
    <row r="7" spans="2:60" s="62" customFormat="1" x14ac:dyDescent="0.2">
      <c r="B7" s="89"/>
      <c r="C7" s="89"/>
      <c r="D7" s="319" t="s">
        <v>116</v>
      </c>
      <c r="E7" s="320"/>
      <c r="F7" s="320"/>
      <c r="G7" s="320"/>
      <c r="H7" s="320"/>
      <c r="I7" s="320"/>
      <c r="J7" s="313" t="s">
        <v>117</v>
      </c>
      <c r="K7" s="314"/>
      <c r="L7" s="314"/>
      <c r="M7" s="314"/>
      <c r="N7" s="314"/>
      <c r="O7" s="314"/>
      <c r="P7" s="315"/>
      <c r="Q7" s="328" t="s">
        <v>118</v>
      </c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6" t="s">
        <v>119</v>
      </c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</row>
    <row r="8" spans="2:60" s="50" customFormat="1" ht="26.25" customHeight="1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322" t="s">
        <v>120</v>
      </c>
      <c r="S8" s="323"/>
      <c r="T8" s="323"/>
      <c r="U8" s="323"/>
      <c r="V8" s="323"/>
      <c r="W8" s="324"/>
      <c r="X8" s="322" t="s">
        <v>121</v>
      </c>
      <c r="Y8" s="323"/>
      <c r="Z8" s="323"/>
      <c r="AA8" s="323"/>
      <c r="AB8" s="323"/>
      <c r="AC8" s="324"/>
      <c r="AD8" s="322" t="s">
        <v>122</v>
      </c>
      <c r="AE8" s="323"/>
      <c r="AF8" s="323"/>
      <c r="AG8" s="323"/>
      <c r="AH8" s="324"/>
      <c r="AI8" s="89"/>
      <c r="AJ8" s="89"/>
      <c r="AK8" s="322" t="s">
        <v>123</v>
      </c>
      <c r="AL8" s="323"/>
      <c r="AM8" s="323"/>
      <c r="AN8" s="323"/>
      <c r="AO8" s="323"/>
      <c r="AP8" s="324"/>
      <c r="AQ8" s="322" t="s">
        <v>124</v>
      </c>
      <c r="AR8" s="323"/>
      <c r="AS8" s="323"/>
      <c r="AT8" s="323"/>
      <c r="AU8" s="323"/>
      <c r="AV8" s="324"/>
      <c r="AW8" s="322" t="s">
        <v>125</v>
      </c>
      <c r="AX8" s="323"/>
      <c r="AY8" s="323"/>
      <c r="AZ8" s="323"/>
      <c r="BA8" s="323"/>
      <c r="BB8" s="324"/>
      <c r="BC8" s="322" t="s">
        <v>126</v>
      </c>
      <c r="BD8" s="323"/>
      <c r="BE8" s="323"/>
      <c r="BF8" s="323"/>
      <c r="BG8" s="323"/>
      <c r="BH8" s="324"/>
    </row>
    <row r="9" spans="2:60" s="50" customFormat="1" ht="32.25" customHeight="1" x14ac:dyDescent="0.2">
      <c r="B9" s="89"/>
      <c r="C9" s="89" t="s">
        <v>23</v>
      </c>
      <c r="D9" s="317" t="s">
        <v>127</v>
      </c>
      <c r="E9" s="318"/>
      <c r="F9" s="318"/>
      <c r="G9" s="316" t="s">
        <v>128</v>
      </c>
      <c r="H9" s="316"/>
      <c r="I9" s="316"/>
      <c r="J9" s="123" t="s">
        <v>129</v>
      </c>
      <c r="K9" s="325" t="s">
        <v>107</v>
      </c>
      <c r="L9" s="325"/>
      <c r="M9" s="325"/>
      <c r="N9" s="321" t="s">
        <v>108</v>
      </c>
      <c r="O9" s="321"/>
      <c r="P9" s="321"/>
      <c r="Q9" s="123" t="s">
        <v>130</v>
      </c>
      <c r="R9" s="325" t="s">
        <v>107</v>
      </c>
      <c r="S9" s="325"/>
      <c r="T9" s="325"/>
      <c r="U9" s="321" t="s">
        <v>108</v>
      </c>
      <c r="V9" s="321"/>
      <c r="W9" s="321"/>
      <c r="X9" s="325" t="s">
        <v>107</v>
      </c>
      <c r="Y9" s="325"/>
      <c r="Z9" s="325"/>
      <c r="AA9" s="321" t="s">
        <v>108</v>
      </c>
      <c r="AB9" s="321"/>
      <c r="AC9" s="321"/>
      <c r="AD9" s="325" t="s">
        <v>107</v>
      </c>
      <c r="AE9" s="325"/>
      <c r="AF9" s="325"/>
      <c r="AG9" s="321" t="s">
        <v>108</v>
      </c>
      <c r="AH9" s="321"/>
      <c r="AI9" s="321"/>
      <c r="AJ9" s="123" t="s">
        <v>131</v>
      </c>
      <c r="AK9" s="325" t="s">
        <v>107</v>
      </c>
      <c r="AL9" s="325"/>
      <c r="AM9" s="325"/>
      <c r="AN9" s="321" t="s">
        <v>108</v>
      </c>
      <c r="AO9" s="321"/>
      <c r="AP9" s="321"/>
      <c r="AQ9" s="325" t="s">
        <v>107</v>
      </c>
      <c r="AR9" s="325"/>
      <c r="AS9" s="325"/>
      <c r="AT9" s="321" t="s">
        <v>108</v>
      </c>
      <c r="AU9" s="321"/>
      <c r="AV9" s="321"/>
      <c r="AW9" s="325" t="s">
        <v>107</v>
      </c>
      <c r="AX9" s="325"/>
      <c r="AY9" s="325"/>
      <c r="AZ9" s="321" t="s">
        <v>108</v>
      </c>
      <c r="BA9" s="321"/>
      <c r="BB9" s="321"/>
      <c r="BC9" s="124" t="s">
        <v>107</v>
      </c>
      <c r="BD9" s="124"/>
      <c r="BE9" s="124"/>
      <c r="BF9" s="125" t="s">
        <v>108</v>
      </c>
      <c r="BG9" s="125"/>
      <c r="BH9" s="125"/>
    </row>
    <row r="10" spans="2:60" s="50" customFormat="1" ht="32.25" customHeight="1" x14ac:dyDescent="0.2">
      <c r="B10" s="89" t="s">
        <v>34</v>
      </c>
      <c r="C10" s="89" t="s">
        <v>216</v>
      </c>
      <c r="D10" s="89" t="s">
        <v>132</v>
      </c>
      <c r="E10" s="89" t="s">
        <v>133</v>
      </c>
      <c r="F10" s="89" t="s">
        <v>134</v>
      </c>
      <c r="G10" s="89" t="s">
        <v>132</v>
      </c>
      <c r="H10" s="89" t="s">
        <v>217</v>
      </c>
      <c r="I10" s="89" t="s">
        <v>135</v>
      </c>
      <c r="J10" s="89" t="s">
        <v>245</v>
      </c>
      <c r="K10" s="89" t="s">
        <v>132</v>
      </c>
      <c r="L10" s="89" t="s">
        <v>133</v>
      </c>
      <c r="M10" s="89" t="s">
        <v>134</v>
      </c>
      <c r="N10" s="89" t="s">
        <v>132</v>
      </c>
      <c r="O10" s="89" t="s">
        <v>217</v>
      </c>
      <c r="P10" s="89" t="s">
        <v>135</v>
      </c>
      <c r="Q10" s="89" t="s">
        <v>245</v>
      </c>
      <c r="R10" s="89" t="s">
        <v>132</v>
      </c>
      <c r="S10" s="89" t="s">
        <v>133</v>
      </c>
      <c r="T10" s="89" t="s">
        <v>134</v>
      </c>
      <c r="U10" s="89" t="s">
        <v>132</v>
      </c>
      <c r="V10" s="89" t="s">
        <v>217</v>
      </c>
      <c r="W10" s="89" t="s">
        <v>135</v>
      </c>
      <c r="X10" s="89" t="s">
        <v>132</v>
      </c>
      <c r="Y10" s="89" t="s">
        <v>133</v>
      </c>
      <c r="Z10" s="89" t="s">
        <v>134</v>
      </c>
      <c r="AA10" s="89" t="s">
        <v>132</v>
      </c>
      <c r="AB10" s="89" t="s">
        <v>217</v>
      </c>
      <c r="AC10" s="89" t="s">
        <v>135</v>
      </c>
      <c r="AD10" s="89" t="s">
        <v>132</v>
      </c>
      <c r="AE10" s="89" t="s">
        <v>133</v>
      </c>
      <c r="AF10" s="89" t="s">
        <v>134</v>
      </c>
      <c r="AG10" s="89" t="s">
        <v>132</v>
      </c>
      <c r="AH10" s="89" t="s">
        <v>217</v>
      </c>
      <c r="AI10" s="89" t="s">
        <v>135</v>
      </c>
      <c r="AJ10" s="89" t="s">
        <v>216</v>
      </c>
      <c r="AK10" s="89" t="s">
        <v>132</v>
      </c>
      <c r="AL10" s="89" t="s">
        <v>133</v>
      </c>
      <c r="AM10" s="89" t="s">
        <v>134</v>
      </c>
      <c r="AN10" s="89" t="s">
        <v>132</v>
      </c>
      <c r="AO10" s="89" t="s">
        <v>217</v>
      </c>
      <c r="AP10" s="89" t="s">
        <v>135</v>
      </c>
      <c r="AQ10" s="89" t="s">
        <v>132</v>
      </c>
      <c r="AR10" s="89" t="s">
        <v>133</v>
      </c>
      <c r="AS10" s="89" t="s">
        <v>134</v>
      </c>
      <c r="AT10" s="89" t="s">
        <v>132</v>
      </c>
      <c r="AU10" s="89" t="s">
        <v>217</v>
      </c>
      <c r="AV10" s="89" t="s">
        <v>135</v>
      </c>
      <c r="AW10" s="89" t="s">
        <v>132</v>
      </c>
      <c r="AX10" s="89" t="s">
        <v>133</v>
      </c>
      <c r="AY10" s="89" t="s">
        <v>134</v>
      </c>
      <c r="AZ10" s="89" t="s">
        <v>132</v>
      </c>
      <c r="BA10" s="89" t="s">
        <v>217</v>
      </c>
      <c r="BB10" s="89" t="s">
        <v>135</v>
      </c>
      <c r="BC10" s="89" t="s">
        <v>132</v>
      </c>
      <c r="BD10" s="89" t="s">
        <v>133</v>
      </c>
      <c r="BE10" s="89" t="s">
        <v>134</v>
      </c>
      <c r="BF10" s="89" t="s">
        <v>132</v>
      </c>
      <c r="BG10" s="89" t="s">
        <v>217</v>
      </c>
      <c r="BH10" s="89" t="s">
        <v>135</v>
      </c>
    </row>
    <row r="11" spans="2:60" s="50" customFormat="1" x14ac:dyDescent="0.2">
      <c r="B11" s="126" t="s">
        <v>35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</row>
    <row r="12" spans="2:60" s="50" customFormat="1" ht="14.1" customHeight="1" x14ac:dyDescent="0.2">
      <c r="B12" s="127" t="s">
        <v>192</v>
      </c>
      <c r="C12" s="236">
        <f>J12+Q12+AJ12</f>
        <v>1804.3719712099989</v>
      </c>
      <c r="D12" s="181"/>
      <c r="E12" s="181"/>
      <c r="F12" s="181"/>
      <c r="G12" s="181"/>
      <c r="H12" s="181"/>
      <c r="I12" s="181"/>
      <c r="J12" s="236">
        <f>K12+N12</f>
        <v>1804.3719712099989</v>
      </c>
      <c r="K12" s="227">
        <v>1804.3719712099989</v>
      </c>
      <c r="L12" s="227">
        <v>118132</v>
      </c>
      <c r="M12" s="142">
        <f>IFERROR(K12/L12,0)</f>
        <v>1.5274201496715529E-2</v>
      </c>
      <c r="N12" s="118"/>
      <c r="O12" s="118">
        <v>0</v>
      </c>
      <c r="P12" s="142">
        <f>IFERROR(N12/O12,0)</f>
        <v>0</v>
      </c>
      <c r="Q12" s="142">
        <f>R12+U12+X12+AA12+AD12+AG12</f>
        <v>0</v>
      </c>
      <c r="R12" s="118">
        <v>0</v>
      </c>
      <c r="S12" s="118">
        <v>0</v>
      </c>
      <c r="T12" s="142">
        <f>IFERROR(R12/S12,0)</f>
        <v>0</v>
      </c>
      <c r="U12" s="118">
        <v>0</v>
      </c>
      <c r="V12" s="118">
        <v>0</v>
      </c>
      <c r="W12" s="142">
        <f>IFERROR(U12/V12,0)</f>
        <v>0</v>
      </c>
      <c r="X12" s="118">
        <v>0</v>
      </c>
      <c r="Y12" s="118">
        <v>0</v>
      </c>
      <c r="Z12" s="142">
        <f>IFERROR(X12/Y12,0)</f>
        <v>0</v>
      </c>
      <c r="AA12" s="118">
        <v>0</v>
      </c>
      <c r="AB12" s="118">
        <v>0</v>
      </c>
      <c r="AC12" s="142">
        <f>IFERROR(AA12/AB12,0)</f>
        <v>0</v>
      </c>
      <c r="AD12" s="118">
        <v>0</v>
      </c>
      <c r="AE12" s="118">
        <v>0</v>
      </c>
      <c r="AF12" s="142">
        <f>IFERROR(AD12/AE12,0)</f>
        <v>0</v>
      </c>
      <c r="AG12" s="118">
        <v>0</v>
      </c>
      <c r="AH12" s="118">
        <v>0</v>
      </c>
      <c r="AI12" s="142">
        <f>IFERROR(AG12/AH12,0)</f>
        <v>0</v>
      </c>
      <c r="AJ12" s="142">
        <f>AK12+AN12+AQ12+AT12+AW12+AZ12+BC12+BF12</f>
        <v>0</v>
      </c>
      <c r="AK12" s="118">
        <v>0</v>
      </c>
      <c r="AL12" s="118">
        <v>0</v>
      </c>
      <c r="AM12" s="142">
        <f>IFERROR(AK12/AL12,0)</f>
        <v>0</v>
      </c>
      <c r="AN12" s="118">
        <v>0</v>
      </c>
      <c r="AO12" s="118">
        <v>0</v>
      </c>
      <c r="AP12" s="142">
        <f>IFERROR(AN12/AO12,0)</f>
        <v>0</v>
      </c>
      <c r="AQ12" s="118">
        <v>0</v>
      </c>
      <c r="AR12" s="118">
        <v>0</v>
      </c>
      <c r="AS12" s="142">
        <f>IFERROR(AQ12/AR12,0)</f>
        <v>0</v>
      </c>
      <c r="AT12" s="118">
        <v>0</v>
      </c>
      <c r="AU12" s="118">
        <v>0</v>
      </c>
      <c r="AV12" s="142">
        <f>IFERROR(AT12/AU12,0)</f>
        <v>0</v>
      </c>
      <c r="AW12" s="118">
        <v>0</v>
      </c>
      <c r="AX12" s="118">
        <v>0</v>
      </c>
      <c r="AY12" s="142">
        <f>IFERROR(AW12/AX12,0)</f>
        <v>0</v>
      </c>
      <c r="AZ12" s="118">
        <v>0</v>
      </c>
      <c r="BA12" s="118">
        <v>0</v>
      </c>
      <c r="BB12" s="142">
        <f>IFERROR(AZ12/BA12,0)</f>
        <v>0</v>
      </c>
      <c r="BC12" s="118">
        <v>0</v>
      </c>
      <c r="BD12" s="118">
        <v>0</v>
      </c>
      <c r="BE12" s="142">
        <f>IFERROR(BC12/BD12,0)</f>
        <v>0</v>
      </c>
      <c r="BF12" s="118">
        <v>0</v>
      </c>
      <c r="BG12" s="118">
        <v>0</v>
      </c>
      <c r="BH12" s="142">
        <f>IFERROR(BF12/BG12,0)</f>
        <v>0</v>
      </c>
    </row>
    <row r="13" spans="2:60" s="50" customFormat="1" ht="14.1" customHeight="1" x14ac:dyDescent="0.2">
      <c r="B13" s="127" t="s">
        <v>243</v>
      </c>
      <c r="C13" s="236">
        <f>J13+Q13+AJ13</f>
        <v>0</v>
      </c>
      <c r="D13" s="181"/>
      <c r="E13" s="181"/>
      <c r="F13" s="181"/>
      <c r="G13" s="181"/>
      <c r="H13" s="181"/>
      <c r="I13" s="181"/>
      <c r="J13" s="236">
        <f>K13+N13</f>
        <v>0</v>
      </c>
      <c r="K13" s="227"/>
      <c r="L13" s="227">
        <v>0</v>
      </c>
      <c r="M13" s="142">
        <f>IFERROR(K13/L13,0)</f>
        <v>0</v>
      </c>
      <c r="N13" s="227">
        <v>0</v>
      </c>
      <c r="O13" s="227">
        <v>0</v>
      </c>
      <c r="P13" s="142">
        <f>IFERROR(N13/O13,0)</f>
        <v>0</v>
      </c>
      <c r="Q13" s="142">
        <f>R13+U13+X13+AA13+AD13+AG13</f>
        <v>0</v>
      </c>
      <c r="R13" s="118">
        <v>0</v>
      </c>
      <c r="S13" s="118">
        <v>0</v>
      </c>
      <c r="T13" s="142">
        <f>IFERROR(R13/S13,0)</f>
        <v>0</v>
      </c>
      <c r="U13" s="118">
        <v>0</v>
      </c>
      <c r="V13" s="118">
        <v>0</v>
      </c>
      <c r="W13" s="142">
        <f>IFERROR(U13/V13,0)</f>
        <v>0</v>
      </c>
      <c r="X13" s="118">
        <v>0</v>
      </c>
      <c r="Y13" s="118">
        <v>0</v>
      </c>
      <c r="Z13" s="142">
        <f>IFERROR(X13/Y13,0)</f>
        <v>0</v>
      </c>
      <c r="AA13" s="118">
        <v>0</v>
      </c>
      <c r="AB13" s="118">
        <v>0</v>
      </c>
      <c r="AC13" s="142">
        <f>IFERROR(AA13/AB13,0)</f>
        <v>0</v>
      </c>
      <c r="AD13" s="118">
        <v>0</v>
      </c>
      <c r="AE13" s="118">
        <v>0</v>
      </c>
      <c r="AF13" s="142">
        <f>IFERROR(AD13/AE13,0)</f>
        <v>0</v>
      </c>
      <c r="AG13" s="118">
        <v>0</v>
      </c>
      <c r="AH13" s="118">
        <v>0</v>
      </c>
      <c r="AI13" s="142">
        <f>IFERROR(AG13/AH13,0)</f>
        <v>0</v>
      </c>
      <c r="AJ13" s="142">
        <f>AK13+AN13+AQ13+AT13+AW13+AZ13+BC13+BF13</f>
        <v>0</v>
      </c>
      <c r="AK13" s="118">
        <v>0</v>
      </c>
      <c r="AL13" s="118">
        <v>0</v>
      </c>
      <c r="AM13" s="142">
        <f>IFERROR(AK13/AL13,0)</f>
        <v>0</v>
      </c>
      <c r="AN13" s="118">
        <v>0</v>
      </c>
      <c r="AO13" s="118">
        <v>0</v>
      </c>
      <c r="AP13" s="142">
        <f>IFERROR(AN13/AO13,0)</f>
        <v>0</v>
      </c>
      <c r="AQ13" s="118">
        <v>0</v>
      </c>
      <c r="AR13" s="118">
        <v>0</v>
      </c>
      <c r="AS13" s="142">
        <f>IFERROR(AQ13/AR13,0)</f>
        <v>0</v>
      </c>
      <c r="AT13" s="118">
        <v>0</v>
      </c>
      <c r="AU13" s="118">
        <v>0</v>
      </c>
      <c r="AV13" s="142">
        <f>IFERROR(AT13/AU13,0)</f>
        <v>0</v>
      </c>
      <c r="AW13" s="118">
        <v>0</v>
      </c>
      <c r="AX13" s="118">
        <v>0</v>
      </c>
      <c r="AY13" s="142">
        <f>IFERROR(AW13/AX13,0)</f>
        <v>0</v>
      </c>
      <c r="AZ13" s="118">
        <v>0</v>
      </c>
      <c r="BA13" s="118">
        <v>0</v>
      </c>
      <c r="BB13" s="142">
        <f>IFERROR(AZ13/BA13,0)</f>
        <v>0</v>
      </c>
      <c r="BC13" s="118">
        <v>0</v>
      </c>
      <c r="BD13" s="118">
        <v>0</v>
      </c>
      <c r="BE13" s="142">
        <f>IFERROR(BC13/BD13,0)</f>
        <v>0</v>
      </c>
      <c r="BF13" s="118">
        <v>0</v>
      </c>
      <c r="BG13" s="118">
        <v>0</v>
      </c>
      <c r="BH13" s="142">
        <f>IFERROR(BF13/BG13,0)</f>
        <v>0</v>
      </c>
    </row>
    <row r="14" spans="2:60" s="50" customFormat="1" ht="14.1" customHeight="1" x14ac:dyDescent="0.2">
      <c r="B14" s="127" t="s">
        <v>38</v>
      </c>
      <c r="C14" s="236">
        <f>J14+Q14+AJ14</f>
        <v>0</v>
      </c>
      <c r="D14" s="181"/>
      <c r="E14" s="181"/>
      <c r="F14" s="181"/>
      <c r="G14" s="181"/>
      <c r="H14" s="181"/>
      <c r="I14" s="181"/>
      <c r="J14" s="236">
        <f>K14+N14</f>
        <v>0</v>
      </c>
      <c r="K14" s="227"/>
      <c r="L14" s="227">
        <v>0</v>
      </c>
      <c r="M14" s="142">
        <f>IFERROR(K14/L14,0)</f>
        <v>0</v>
      </c>
      <c r="N14" s="227">
        <v>0</v>
      </c>
      <c r="O14" s="227">
        <v>0</v>
      </c>
      <c r="P14" s="142">
        <f>IFERROR(N14/O14,0)</f>
        <v>0</v>
      </c>
      <c r="Q14" s="142">
        <f>R14+U14+X14+AA14+AD14+AG14</f>
        <v>0</v>
      </c>
      <c r="R14" s="118">
        <v>0</v>
      </c>
      <c r="S14" s="118">
        <v>0</v>
      </c>
      <c r="T14" s="142">
        <f>IFERROR(R14/S14,0)</f>
        <v>0</v>
      </c>
      <c r="U14" s="118">
        <v>0</v>
      </c>
      <c r="V14" s="118">
        <v>0</v>
      </c>
      <c r="W14" s="142">
        <f>IFERROR(U14/V14,0)</f>
        <v>0</v>
      </c>
      <c r="X14" s="118">
        <v>0</v>
      </c>
      <c r="Y14" s="118">
        <v>0</v>
      </c>
      <c r="Z14" s="142">
        <f>IFERROR(X14/Y14,0)</f>
        <v>0</v>
      </c>
      <c r="AA14" s="118">
        <v>0</v>
      </c>
      <c r="AB14" s="118">
        <v>0</v>
      </c>
      <c r="AC14" s="142">
        <f>IFERROR(AA14/AB14,0)</f>
        <v>0</v>
      </c>
      <c r="AD14" s="118">
        <v>0</v>
      </c>
      <c r="AE14" s="118">
        <v>0</v>
      </c>
      <c r="AF14" s="142">
        <f>IFERROR(AD14/AE14,0)</f>
        <v>0</v>
      </c>
      <c r="AG14" s="118">
        <v>0</v>
      </c>
      <c r="AH14" s="118">
        <v>0</v>
      </c>
      <c r="AI14" s="142">
        <f>IFERROR(AG14/AH14,0)</f>
        <v>0</v>
      </c>
      <c r="AJ14" s="142">
        <f>AK14+AN14+AQ14+AT14+AW14+AZ14+BC14+BF14</f>
        <v>0</v>
      </c>
      <c r="AK14" s="118">
        <v>0</v>
      </c>
      <c r="AL14" s="118">
        <v>0</v>
      </c>
      <c r="AM14" s="142">
        <f>IFERROR(AK14/AL14,0)</f>
        <v>0</v>
      </c>
      <c r="AN14" s="118">
        <v>0</v>
      </c>
      <c r="AO14" s="118">
        <v>0</v>
      </c>
      <c r="AP14" s="142">
        <f>IFERROR(AN14/AO14,0)</f>
        <v>0</v>
      </c>
      <c r="AQ14" s="118">
        <v>0</v>
      </c>
      <c r="AR14" s="118">
        <v>0</v>
      </c>
      <c r="AS14" s="142">
        <f>IFERROR(AQ14/AR14,0)</f>
        <v>0</v>
      </c>
      <c r="AT14" s="118">
        <v>0</v>
      </c>
      <c r="AU14" s="118">
        <v>0</v>
      </c>
      <c r="AV14" s="142">
        <f>IFERROR(AT14/AU14,0)</f>
        <v>0</v>
      </c>
      <c r="AW14" s="118">
        <v>0</v>
      </c>
      <c r="AX14" s="118">
        <v>0</v>
      </c>
      <c r="AY14" s="142">
        <f>IFERROR(AW14/AX14,0)</f>
        <v>0</v>
      </c>
      <c r="AZ14" s="118">
        <v>0</v>
      </c>
      <c r="BA14" s="118">
        <v>0</v>
      </c>
      <c r="BB14" s="142">
        <f>IFERROR(AZ14/BA14,0)</f>
        <v>0</v>
      </c>
      <c r="BC14" s="118">
        <v>0</v>
      </c>
      <c r="BD14" s="118">
        <v>0</v>
      </c>
      <c r="BE14" s="142">
        <f>IFERROR(BC14/BD14,0)</f>
        <v>0</v>
      </c>
      <c r="BF14" s="118">
        <v>0</v>
      </c>
      <c r="BG14" s="118">
        <v>0</v>
      </c>
      <c r="BH14" s="142">
        <f>IFERROR(BF14/BG14,0)</f>
        <v>0</v>
      </c>
    </row>
    <row r="15" spans="2:60" s="50" customFormat="1" ht="38.25" customHeight="1" x14ac:dyDescent="0.2">
      <c r="B15" s="126" t="s">
        <v>271</v>
      </c>
      <c r="C15" s="144"/>
      <c r="D15" s="144"/>
      <c r="E15" s="144"/>
      <c r="F15" s="144"/>
      <c r="G15" s="144"/>
      <c r="H15" s="144"/>
      <c r="I15" s="144"/>
      <c r="J15" s="256"/>
      <c r="K15" s="256"/>
      <c r="L15" s="256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</row>
    <row r="16" spans="2:60" s="50" customFormat="1" ht="14.1" customHeight="1" x14ac:dyDescent="0.2">
      <c r="B16" s="127" t="s">
        <v>269</v>
      </c>
      <c r="C16" s="142">
        <f>D16+G16</f>
        <v>0</v>
      </c>
      <c r="D16" s="118">
        <v>0</v>
      </c>
      <c r="E16" s="118">
        <v>0</v>
      </c>
      <c r="F16" s="142">
        <f>IFERROR(D16/E16,0)</f>
        <v>0</v>
      </c>
      <c r="G16" s="118">
        <v>0</v>
      </c>
      <c r="H16" s="118">
        <v>0</v>
      </c>
      <c r="I16" s="142">
        <f>IFERROR(G16/H16,0)</f>
        <v>0</v>
      </c>
      <c r="J16" s="256"/>
      <c r="K16" s="256"/>
      <c r="L16" s="256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</row>
    <row r="17" spans="2:60" s="50" customFormat="1" ht="34.5" customHeight="1" x14ac:dyDescent="0.2">
      <c r="B17" s="182" t="s">
        <v>41</v>
      </c>
      <c r="C17" s="144"/>
      <c r="D17" s="144"/>
      <c r="E17" s="144"/>
      <c r="F17" s="144"/>
      <c r="G17" s="144"/>
      <c r="H17" s="144"/>
      <c r="I17" s="144"/>
      <c r="J17" s="256"/>
      <c r="K17" s="256"/>
      <c r="L17" s="256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</row>
    <row r="18" spans="2:60" s="50" customFormat="1" ht="14.1" customHeight="1" x14ac:dyDescent="0.2">
      <c r="B18" s="127" t="s">
        <v>270</v>
      </c>
      <c r="C18" s="236">
        <f>D18+G18</f>
        <v>0</v>
      </c>
      <c r="D18" s="227">
        <v>0</v>
      </c>
      <c r="E18" s="227">
        <v>0</v>
      </c>
      <c r="F18" s="142">
        <f>IFERROR(D18/E18,0)</f>
        <v>0</v>
      </c>
      <c r="G18" s="118">
        <v>0</v>
      </c>
      <c r="H18" s="118">
        <v>0</v>
      </c>
      <c r="I18" s="142">
        <f>IFERROR(G18/H18,0)</f>
        <v>0</v>
      </c>
      <c r="J18" s="256"/>
      <c r="K18" s="256"/>
      <c r="L18" s="256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</row>
    <row r="19" spans="2:60" s="50" customFormat="1" ht="27" customHeight="1" x14ac:dyDescent="0.2">
      <c r="B19" s="126" t="s">
        <v>106</v>
      </c>
      <c r="C19" s="142">
        <f>D19+G19</f>
        <v>0</v>
      </c>
      <c r="D19" s="118">
        <v>0</v>
      </c>
      <c r="E19" s="181"/>
      <c r="F19" s="181"/>
      <c r="G19" s="118">
        <v>0</v>
      </c>
      <c r="H19" s="181"/>
      <c r="I19" s="181"/>
      <c r="J19" s="256"/>
      <c r="K19" s="256"/>
      <c r="L19" s="256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</row>
    <row r="20" spans="2:60" s="50" customFormat="1" ht="14.1" customHeight="1" x14ac:dyDescent="0.2">
      <c r="B20" s="126" t="s">
        <v>26</v>
      </c>
      <c r="C20" s="240">
        <f>SUM(C12:C19)</f>
        <v>1804.3719712099989</v>
      </c>
      <c r="D20" s="240">
        <f>SUM(D12:D19)</f>
        <v>0</v>
      </c>
      <c r="E20" s="240">
        <f>SUM(E12:E19)</f>
        <v>0</v>
      </c>
      <c r="F20" s="240"/>
      <c r="G20" s="240">
        <f>SUM(G12:G19)</f>
        <v>0</v>
      </c>
      <c r="H20" s="240">
        <f>SUM(H12:H19)</f>
        <v>0</v>
      </c>
      <c r="I20" s="240"/>
      <c r="J20" s="240">
        <f>SUM(J12:J19)</f>
        <v>1804.3719712099989</v>
      </c>
      <c r="K20" s="240">
        <f>SUM(K12:K19)</f>
        <v>1804.3719712099989</v>
      </c>
      <c r="L20" s="240">
        <f>SUM(L12:L19)</f>
        <v>118132</v>
      </c>
      <c r="M20" s="240"/>
      <c r="N20" s="240">
        <f>SUM(N12:N19)</f>
        <v>0</v>
      </c>
      <c r="O20" s="240">
        <f>SUM(O12:O19)</f>
        <v>0</v>
      </c>
      <c r="P20" s="145"/>
      <c r="Q20" s="145">
        <f>SUM(Q12:Q19)</f>
        <v>0</v>
      </c>
      <c r="R20" s="145">
        <f>SUM(R12:R19)</f>
        <v>0</v>
      </c>
      <c r="S20" s="145">
        <f>SUM(S12:S19)</f>
        <v>0</v>
      </c>
      <c r="T20" s="145"/>
      <c r="U20" s="145">
        <f>SUM(U12:U19)</f>
        <v>0</v>
      </c>
      <c r="V20" s="145">
        <f>SUM(V12:V19)</f>
        <v>0</v>
      </c>
      <c r="W20" s="145"/>
      <c r="X20" s="145">
        <f>SUM(X12:X19)</f>
        <v>0</v>
      </c>
      <c r="Y20" s="145">
        <f>SUM(Y12:Y19)</f>
        <v>0</v>
      </c>
      <c r="Z20" s="145"/>
      <c r="AA20" s="145">
        <f>SUM(AA12:AA19)</f>
        <v>0</v>
      </c>
      <c r="AB20" s="145">
        <f>SUM(AB12:AB19)</f>
        <v>0</v>
      </c>
      <c r="AC20" s="145"/>
      <c r="AD20" s="145">
        <f>SUM(AD12:AD19)</f>
        <v>0</v>
      </c>
      <c r="AE20" s="145">
        <f>SUM(AE12:AE19)</f>
        <v>0</v>
      </c>
      <c r="AF20" s="145"/>
      <c r="AG20" s="145">
        <f>SUM(AG12:AG19)</f>
        <v>0</v>
      </c>
      <c r="AH20" s="145">
        <f>SUM(AH12:AH19)</f>
        <v>0</v>
      </c>
      <c r="AI20" s="145"/>
      <c r="AJ20" s="145">
        <f>SUM(AJ12:AJ19)</f>
        <v>0</v>
      </c>
      <c r="AK20" s="145">
        <f>SUM(AK12:AK19)</f>
        <v>0</v>
      </c>
      <c r="AL20" s="145">
        <f>SUM(AL12:AL19)</f>
        <v>0</v>
      </c>
      <c r="AM20" s="145"/>
      <c r="AN20" s="145">
        <f>SUM(AN12:AN19)</f>
        <v>0</v>
      </c>
      <c r="AO20" s="145">
        <f>SUM(AO12:AO19)</f>
        <v>0</v>
      </c>
      <c r="AP20" s="145"/>
      <c r="AQ20" s="145">
        <f>SUM(AQ12:AQ19)</f>
        <v>0</v>
      </c>
      <c r="AR20" s="145">
        <f>SUM(AR12:AR19)</f>
        <v>0</v>
      </c>
      <c r="AS20" s="145"/>
      <c r="AT20" s="145">
        <f>SUM(AT12:AT19)</f>
        <v>0</v>
      </c>
      <c r="AU20" s="145">
        <f>SUM(AU12:AU19)</f>
        <v>0</v>
      </c>
      <c r="AV20" s="145"/>
      <c r="AW20" s="145">
        <f>SUM(AW12:AW19)</f>
        <v>0</v>
      </c>
      <c r="AX20" s="145">
        <f>SUM(AX12:AX19)</f>
        <v>0</v>
      </c>
      <c r="AY20" s="145"/>
      <c r="AZ20" s="145">
        <f>SUM(AZ12:AZ19)</f>
        <v>0</v>
      </c>
      <c r="BA20" s="145">
        <f>SUM(BA12:BA19)</f>
        <v>0</v>
      </c>
      <c r="BB20" s="145"/>
      <c r="BC20" s="145">
        <f>SUM(BC12:BC19)</f>
        <v>0</v>
      </c>
      <c r="BD20" s="145">
        <f>SUM(BD12:BD19)</f>
        <v>0</v>
      </c>
      <c r="BE20" s="145"/>
      <c r="BF20" s="145">
        <f>SUM(BF12:BF19)</f>
        <v>0</v>
      </c>
      <c r="BG20" s="145">
        <f>SUM(BG12:BG19)</f>
        <v>0</v>
      </c>
      <c r="BH20" s="145"/>
    </row>
    <row r="21" spans="2:60" x14ac:dyDescent="0.2">
      <c r="B21" s="50"/>
      <c r="C21" s="50"/>
      <c r="D21" s="50"/>
      <c r="K21" s="257"/>
      <c r="L21" s="257"/>
    </row>
    <row r="22" spans="2:60" x14ac:dyDescent="0.2">
      <c r="B22" s="50"/>
      <c r="C22" s="50"/>
      <c r="D22" s="50"/>
    </row>
    <row r="23" spans="2:60" x14ac:dyDescent="0.2">
      <c r="B23" s="50"/>
      <c r="C23" s="50"/>
      <c r="D23" s="50"/>
    </row>
    <row r="24" spans="2:60" x14ac:dyDescent="0.2">
      <c r="B24" s="50"/>
      <c r="C24" s="50"/>
      <c r="D24" s="50"/>
    </row>
    <row r="25" spans="2:60" x14ac:dyDescent="0.2">
      <c r="B25" s="50"/>
      <c r="C25" s="50"/>
      <c r="D25" s="50"/>
    </row>
    <row r="26" spans="2:60" x14ac:dyDescent="0.2">
      <c r="B26" s="50"/>
      <c r="C26" s="50"/>
      <c r="D26" s="50"/>
    </row>
    <row r="27" spans="2:60" x14ac:dyDescent="0.2">
      <c r="B27" s="50"/>
      <c r="C27" s="50"/>
      <c r="D27" s="50"/>
    </row>
    <row r="28" spans="2:60" x14ac:dyDescent="0.2">
      <c r="B28" s="50"/>
      <c r="C28" s="50"/>
      <c r="D28" s="50"/>
    </row>
    <row r="29" spans="2:60" x14ac:dyDescent="0.2">
      <c r="B29" s="50"/>
      <c r="C29" s="50"/>
      <c r="D29" s="50"/>
    </row>
    <row r="30" spans="2:60" x14ac:dyDescent="0.2">
      <c r="B30" s="50"/>
      <c r="C30" s="50"/>
      <c r="D30" s="50"/>
    </row>
    <row r="31" spans="2:60" x14ac:dyDescent="0.2">
      <c r="B31" s="50"/>
      <c r="C31" s="50"/>
      <c r="D31" s="50"/>
    </row>
    <row r="32" spans="2:60" ht="15" x14ac:dyDescent="0.2">
      <c r="B32" s="63"/>
      <c r="C32" s="50"/>
      <c r="D32" s="50"/>
    </row>
    <row r="33" spans="2:4" ht="15" x14ac:dyDescent="0.2">
      <c r="B33" s="63"/>
      <c r="C33" s="63"/>
      <c r="D33" s="63"/>
    </row>
    <row r="34" spans="2:4" ht="15" x14ac:dyDescent="0.2">
      <c r="B34" s="63"/>
      <c r="C34" s="63"/>
      <c r="D34" s="63"/>
    </row>
    <row r="35" spans="2:4" ht="15" x14ac:dyDescent="0.2">
      <c r="B35" s="63"/>
      <c r="C35" s="63"/>
      <c r="D35" s="63"/>
    </row>
    <row r="36" spans="2:4" ht="15" x14ac:dyDescent="0.2">
      <c r="B36" s="63"/>
      <c r="C36" s="63"/>
      <c r="D36" s="63"/>
    </row>
    <row r="37" spans="2:4" ht="15" x14ac:dyDescent="0.2">
      <c r="B37" s="63"/>
      <c r="C37" s="63"/>
      <c r="D37" s="63"/>
    </row>
    <row r="38" spans="2:4" ht="15" x14ac:dyDescent="0.2">
      <c r="B38" s="63"/>
      <c r="C38" s="63"/>
      <c r="D38" s="63"/>
    </row>
    <row r="39" spans="2:4" ht="15" x14ac:dyDescent="0.2">
      <c r="B39" s="63"/>
      <c r="C39" s="63"/>
      <c r="D39" s="63"/>
    </row>
    <row r="40" spans="2:4" ht="15" x14ac:dyDescent="0.2">
      <c r="B40" s="63"/>
      <c r="C40" s="63"/>
      <c r="D40" s="63"/>
    </row>
    <row r="41" spans="2:4" ht="15" x14ac:dyDescent="0.2">
      <c r="B41" s="63"/>
      <c r="C41" s="63"/>
      <c r="D41" s="63"/>
    </row>
    <row r="42" spans="2:4" ht="15" x14ac:dyDescent="0.2">
      <c r="B42" s="63"/>
      <c r="C42" s="63"/>
      <c r="D42" s="63"/>
    </row>
    <row r="43" spans="2:4" ht="15" x14ac:dyDescent="0.2">
      <c r="B43" s="63"/>
      <c r="C43" s="63"/>
      <c r="D43" s="63"/>
    </row>
    <row r="44" spans="2:4" ht="15" x14ac:dyDescent="0.2">
      <c r="B44" s="63"/>
      <c r="C44" s="63"/>
      <c r="D44" s="63"/>
    </row>
    <row r="45" spans="2:4" ht="15" x14ac:dyDescent="0.2">
      <c r="B45" s="63"/>
      <c r="C45" s="63"/>
      <c r="D45" s="63"/>
    </row>
    <row r="46" spans="2:4" ht="15" x14ac:dyDescent="0.2">
      <c r="B46" s="63"/>
      <c r="C46" s="63"/>
      <c r="D46" s="63"/>
    </row>
    <row r="47" spans="2:4" ht="15" x14ac:dyDescent="0.2">
      <c r="B47" s="63"/>
      <c r="C47" s="63"/>
      <c r="D47" s="63"/>
    </row>
    <row r="48" spans="2:4" ht="15" x14ac:dyDescent="0.2">
      <c r="B48" s="63"/>
      <c r="C48" s="63"/>
      <c r="D48" s="63"/>
    </row>
    <row r="49" spans="2:4" ht="15" x14ac:dyDescent="0.2">
      <c r="B49" s="63"/>
      <c r="C49" s="63"/>
      <c r="D49" s="63"/>
    </row>
    <row r="50" spans="2:4" ht="15" x14ac:dyDescent="0.2">
      <c r="B50" s="63"/>
      <c r="C50" s="63"/>
      <c r="D50" s="63"/>
    </row>
    <row r="51" spans="2:4" ht="15" x14ac:dyDescent="0.2">
      <c r="B51" s="63"/>
      <c r="C51" s="63"/>
      <c r="D51" s="63"/>
    </row>
    <row r="52" spans="2:4" ht="15" x14ac:dyDescent="0.2">
      <c r="B52" s="63"/>
      <c r="C52" s="63"/>
      <c r="D52" s="63"/>
    </row>
    <row r="53" spans="2:4" ht="15" x14ac:dyDescent="0.2">
      <c r="B53" s="63"/>
      <c r="C53" s="63"/>
      <c r="D53" s="63"/>
    </row>
    <row r="54" spans="2:4" ht="15" x14ac:dyDescent="0.2">
      <c r="B54" s="63"/>
      <c r="C54" s="63"/>
      <c r="D54" s="63"/>
    </row>
    <row r="55" spans="2:4" ht="15" x14ac:dyDescent="0.2">
      <c r="B55" s="63"/>
      <c r="C55" s="63"/>
      <c r="D55" s="63"/>
    </row>
    <row r="56" spans="2:4" ht="15" x14ac:dyDescent="0.2">
      <c r="B56" s="63"/>
      <c r="C56" s="63"/>
      <c r="D56" s="63"/>
    </row>
    <row r="57" spans="2:4" ht="15" x14ac:dyDescent="0.2">
      <c r="B57" s="63"/>
      <c r="C57" s="63"/>
      <c r="D57" s="63"/>
    </row>
    <row r="58" spans="2:4" ht="15" x14ac:dyDescent="0.2">
      <c r="B58" s="63"/>
      <c r="C58" s="63"/>
      <c r="D58" s="63"/>
    </row>
    <row r="59" spans="2:4" ht="15" x14ac:dyDescent="0.2">
      <c r="B59" s="63"/>
      <c r="C59" s="63"/>
      <c r="D59" s="63"/>
    </row>
    <row r="60" spans="2:4" ht="15" x14ac:dyDescent="0.2">
      <c r="B60" s="63"/>
      <c r="C60" s="63"/>
      <c r="D60" s="63"/>
    </row>
    <row r="61" spans="2:4" ht="15" x14ac:dyDescent="0.2">
      <c r="B61" s="63"/>
      <c r="C61" s="63"/>
      <c r="D61" s="63"/>
    </row>
    <row r="62" spans="2:4" ht="15" x14ac:dyDescent="0.2">
      <c r="B62" s="63"/>
      <c r="C62" s="63"/>
      <c r="D62" s="63"/>
    </row>
    <row r="63" spans="2:4" ht="15" x14ac:dyDescent="0.2">
      <c r="B63" s="63"/>
      <c r="C63" s="63"/>
      <c r="D63" s="63"/>
    </row>
    <row r="64" spans="2:4" ht="15" x14ac:dyDescent="0.2">
      <c r="B64" s="63"/>
      <c r="C64" s="63"/>
      <c r="D64" s="63"/>
    </row>
    <row r="65" spans="2:4" ht="15" x14ac:dyDescent="0.2">
      <c r="B65" s="63"/>
      <c r="C65" s="63"/>
      <c r="D65" s="63"/>
    </row>
    <row r="66" spans="2:4" ht="15" x14ac:dyDescent="0.2">
      <c r="B66" s="63"/>
      <c r="C66" s="63"/>
      <c r="D66" s="63"/>
    </row>
    <row r="67" spans="2:4" ht="15" x14ac:dyDescent="0.2">
      <c r="B67" s="63"/>
      <c r="C67" s="63"/>
      <c r="D67" s="63"/>
    </row>
    <row r="68" spans="2:4" ht="15" x14ac:dyDescent="0.2">
      <c r="B68" s="63"/>
      <c r="C68" s="63"/>
      <c r="D68" s="63"/>
    </row>
    <row r="69" spans="2:4" ht="15" x14ac:dyDescent="0.2">
      <c r="B69" s="63"/>
      <c r="C69" s="63"/>
      <c r="D69" s="63"/>
    </row>
    <row r="70" spans="2:4" ht="15" x14ac:dyDescent="0.2">
      <c r="B70" s="63"/>
      <c r="C70" s="63"/>
      <c r="D70" s="63"/>
    </row>
    <row r="71" spans="2:4" ht="15" x14ac:dyDescent="0.2">
      <c r="B71" s="63"/>
      <c r="C71" s="63"/>
      <c r="D71" s="63"/>
    </row>
    <row r="72" spans="2:4" ht="15" x14ac:dyDescent="0.2">
      <c r="B72" s="63"/>
      <c r="C72" s="63"/>
      <c r="D72" s="63"/>
    </row>
    <row r="73" spans="2:4" ht="15" x14ac:dyDescent="0.2">
      <c r="B73" s="63"/>
      <c r="C73" s="63"/>
      <c r="D73" s="63"/>
    </row>
    <row r="74" spans="2:4" ht="15" x14ac:dyDescent="0.2">
      <c r="B74" s="63"/>
      <c r="C74" s="63"/>
      <c r="D74" s="63"/>
    </row>
    <row r="75" spans="2:4" ht="15" x14ac:dyDescent="0.2">
      <c r="B75" s="63"/>
      <c r="C75" s="63"/>
      <c r="D75" s="63"/>
    </row>
    <row r="76" spans="2:4" ht="15" x14ac:dyDescent="0.2">
      <c r="B76" s="63"/>
      <c r="C76" s="63"/>
      <c r="D76" s="63"/>
    </row>
    <row r="77" spans="2:4" ht="15" x14ac:dyDescent="0.2">
      <c r="B77" s="63"/>
      <c r="C77" s="63"/>
      <c r="D77" s="63"/>
    </row>
    <row r="78" spans="2:4" ht="15" x14ac:dyDescent="0.2">
      <c r="B78" s="63"/>
      <c r="C78" s="63"/>
      <c r="D78" s="63"/>
    </row>
    <row r="79" spans="2:4" ht="15" x14ac:dyDescent="0.2">
      <c r="B79" s="63"/>
      <c r="C79" s="63"/>
      <c r="D79" s="63"/>
    </row>
    <row r="80" spans="2:4" ht="15" x14ac:dyDescent="0.2">
      <c r="B80" s="63"/>
      <c r="C80" s="63"/>
      <c r="D80" s="63"/>
    </row>
    <row r="81" spans="2:4" ht="15" x14ac:dyDescent="0.2">
      <c r="B81" s="63"/>
      <c r="C81" s="63"/>
      <c r="D81" s="63"/>
    </row>
    <row r="82" spans="2:4" ht="15" x14ac:dyDescent="0.2">
      <c r="B82" s="63"/>
      <c r="C82" s="63"/>
      <c r="D82" s="63"/>
    </row>
    <row r="83" spans="2:4" ht="15" x14ac:dyDescent="0.2">
      <c r="B83" s="63"/>
      <c r="C83" s="63"/>
      <c r="D83" s="63"/>
    </row>
    <row r="84" spans="2:4" ht="15" x14ac:dyDescent="0.2">
      <c r="B84" s="63"/>
      <c r="C84" s="63"/>
      <c r="D84" s="63"/>
    </row>
    <row r="85" spans="2:4" ht="15" x14ac:dyDescent="0.2">
      <c r="B85" s="63"/>
      <c r="C85" s="63"/>
      <c r="D85" s="63"/>
    </row>
    <row r="86" spans="2:4" ht="15" x14ac:dyDescent="0.2">
      <c r="B86" s="63"/>
      <c r="C86" s="63"/>
      <c r="D86" s="63"/>
    </row>
    <row r="87" spans="2:4" ht="15" x14ac:dyDescent="0.2">
      <c r="B87" s="63"/>
      <c r="C87" s="63"/>
      <c r="D87" s="63"/>
    </row>
    <row r="88" spans="2:4" ht="15" x14ac:dyDescent="0.2">
      <c r="B88" s="63"/>
      <c r="C88" s="63"/>
      <c r="D88" s="63"/>
    </row>
    <row r="89" spans="2:4" ht="15" x14ac:dyDescent="0.2">
      <c r="B89" s="63"/>
      <c r="C89" s="63"/>
      <c r="D89" s="63"/>
    </row>
    <row r="90" spans="2:4" ht="15" x14ac:dyDescent="0.2">
      <c r="B90" s="63"/>
      <c r="C90" s="63"/>
      <c r="D90" s="63"/>
    </row>
    <row r="91" spans="2:4" ht="15" x14ac:dyDescent="0.2">
      <c r="B91" s="63"/>
      <c r="C91" s="63"/>
      <c r="D91" s="63"/>
    </row>
    <row r="92" spans="2:4" ht="15" x14ac:dyDescent="0.2">
      <c r="B92" s="63"/>
      <c r="C92" s="63"/>
      <c r="D92" s="63"/>
    </row>
    <row r="93" spans="2:4" ht="15" x14ac:dyDescent="0.2">
      <c r="B93" s="63"/>
      <c r="C93" s="63"/>
      <c r="D93" s="63"/>
    </row>
    <row r="94" spans="2:4" ht="15" x14ac:dyDescent="0.2">
      <c r="B94" s="63"/>
      <c r="C94" s="63"/>
      <c r="D94" s="63"/>
    </row>
    <row r="95" spans="2:4" ht="15" x14ac:dyDescent="0.2">
      <c r="B95" s="63"/>
      <c r="C95" s="63"/>
      <c r="D95" s="63"/>
    </row>
    <row r="96" spans="2:4" ht="15" x14ac:dyDescent="0.2">
      <c r="B96" s="63"/>
      <c r="C96" s="63"/>
      <c r="D96" s="63"/>
    </row>
    <row r="97" spans="2:4" ht="15" x14ac:dyDescent="0.2">
      <c r="B97" s="63"/>
      <c r="C97" s="63"/>
      <c r="D97" s="63"/>
    </row>
    <row r="98" spans="2:4" ht="15" x14ac:dyDescent="0.2">
      <c r="B98" s="63"/>
      <c r="C98" s="63"/>
      <c r="D98" s="63"/>
    </row>
    <row r="99" spans="2:4" ht="15" x14ac:dyDescent="0.2">
      <c r="B99" s="63"/>
      <c r="C99" s="63"/>
      <c r="D99" s="63"/>
    </row>
    <row r="100" spans="2:4" ht="15" x14ac:dyDescent="0.2">
      <c r="B100" s="63"/>
      <c r="C100" s="63"/>
      <c r="D100" s="63"/>
    </row>
    <row r="101" spans="2:4" ht="15" x14ac:dyDescent="0.2">
      <c r="B101" s="63"/>
      <c r="C101" s="63"/>
      <c r="D101" s="63"/>
    </row>
    <row r="102" spans="2:4" ht="15" x14ac:dyDescent="0.2">
      <c r="B102" s="63"/>
      <c r="C102" s="63"/>
      <c r="D102" s="63"/>
    </row>
    <row r="103" spans="2:4" ht="15" x14ac:dyDescent="0.2">
      <c r="B103" s="63"/>
      <c r="C103" s="63"/>
      <c r="D103" s="63"/>
    </row>
    <row r="104" spans="2:4" ht="15" x14ac:dyDescent="0.2">
      <c r="B104" s="63"/>
      <c r="C104" s="63"/>
      <c r="D104" s="63"/>
    </row>
    <row r="105" spans="2:4" ht="15" x14ac:dyDescent="0.2">
      <c r="B105" s="63"/>
      <c r="C105" s="63"/>
      <c r="D105" s="63"/>
    </row>
    <row r="106" spans="2:4" ht="15" x14ac:dyDescent="0.2">
      <c r="B106" s="63"/>
      <c r="C106" s="63"/>
      <c r="D106" s="63"/>
    </row>
    <row r="107" spans="2:4" ht="15" x14ac:dyDescent="0.2">
      <c r="B107" s="63"/>
      <c r="C107" s="63"/>
      <c r="D107" s="63"/>
    </row>
    <row r="108" spans="2:4" ht="15" x14ac:dyDescent="0.2">
      <c r="B108" s="63"/>
      <c r="C108" s="63"/>
      <c r="D108" s="63"/>
    </row>
    <row r="109" spans="2:4" ht="15" x14ac:dyDescent="0.2">
      <c r="B109" s="63"/>
      <c r="C109" s="63"/>
      <c r="D109" s="63"/>
    </row>
    <row r="110" spans="2:4" ht="15" x14ac:dyDescent="0.2">
      <c r="B110" s="63"/>
      <c r="C110" s="63"/>
      <c r="D110" s="63"/>
    </row>
    <row r="111" spans="2:4" ht="15" x14ac:dyDescent="0.2">
      <c r="C111" s="63"/>
      <c r="D111" s="63"/>
    </row>
  </sheetData>
  <mergeCells count="29">
    <mergeCell ref="AT9:AV9"/>
    <mergeCell ref="AG9:AI9"/>
    <mergeCell ref="AK9:AM9"/>
    <mergeCell ref="X8:AC8"/>
    <mergeCell ref="R8:W8"/>
    <mergeCell ref="B1:D1"/>
    <mergeCell ref="B5:D5"/>
    <mergeCell ref="Q7:AI7"/>
    <mergeCell ref="BC8:BH8"/>
    <mergeCell ref="AW8:BB8"/>
    <mergeCell ref="AQ8:AV8"/>
    <mergeCell ref="AK8:AP8"/>
    <mergeCell ref="AD8:AH8"/>
    <mergeCell ref="J7:P7"/>
    <mergeCell ref="G9:I9"/>
    <mergeCell ref="D9:F9"/>
    <mergeCell ref="D7:I7"/>
    <mergeCell ref="AZ9:BB9"/>
    <mergeCell ref="AN9:AP9"/>
    <mergeCell ref="AQ9:AS9"/>
    <mergeCell ref="AW9:AY9"/>
    <mergeCell ref="K9:M9"/>
    <mergeCell ref="N9:P9"/>
    <mergeCell ref="R9:T9"/>
    <mergeCell ref="U9:W9"/>
    <mergeCell ref="X9:Z9"/>
    <mergeCell ref="AA9:AC9"/>
    <mergeCell ref="AJ7:BH7"/>
    <mergeCell ref="AD9:AF9"/>
  </mergeCells>
  <pageMargins left="0.75" right="0.75" top="1" bottom="1" header="0.5" footer="0.5"/>
  <pageSetup paperSize="9" scale="21" orientation="landscape" verticalDpi="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I13"/>
  <sheetViews>
    <sheetView workbookViewId="0"/>
  </sheetViews>
  <sheetFormatPr defaultRowHeight="12.75" x14ac:dyDescent="0.2"/>
  <cols>
    <col min="1" max="1" width="12" style="43" customWidth="1"/>
    <col min="2" max="2" width="34.28515625" style="43" customWidth="1"/>
    <col min="3" max="3" width="16.42578125" style="43" customWidth="1"/>
    <col min="4" max="4" width="50.28515625" style="43" customWidth="1"/>
    <col min="5" max="5" width="20.140625" style="43" customWidth="1"/>
    <col min="6" max="6" width="5.7109375" style="43" customWidth="1"/>
    <col min="7" max="9" width="19.85546875" style="43" customWidth="1"/>
    <col min="10" max="10" width="18.28515625" style="43" customWidth="1"/>
    <col min="11" max="16384" width="9.140625" style="43"/>
  </cols>
  <sheetData>
    <row r="1" spans="2:9" ht="20.25" x14ac:dyDescent="0.3">
      <c r="B1" s="44" t="s">
        <v>161</v>
      </c>
      <c r="C1" s="42"/>
      <c r="D1" s="42"/>
      <c r="E1" s="42"/>
      <c r="F1" s="42"/>
      <c r="G1" s="42"/>
      <c r="H1" s="42"/>
      <c r="I1" s="42"/>
    </row>
    <row r="2" spans="2:9" ht="15" x14ac:dyDescent="0.25">
      <c r="B2" s="162" t="str">
        <f>Tradingname</f>
        <v>SEA Gas Partnership</v>
      </c>
      <c r="C2" s="163"/>
    </row>
    <row r="3" spans="2:9" ht="18" customHeight="1" x14ac:dyDescent="0.45">
      <c r="B3" s="164" t="s">
        <v>221</v>
      </c>
      <c r="C3" s="165">
        <f>Yearending</f>
        <v>44012</v>
      </c>
      <c r="D3" s="122"/>
      <c r="E3" s="122"/>
    </row>
    <row r="4" spans="2:9" ht="20.25" x14ac:dyDescent="0.3">
      <c r="B4" s="41"/>
    </row>
    <row r="5" spans="2:9" ht="15.75" x14ac:dyDescent="0.25">
      <c r="B5" s="65" t="s">
        <v>242</v>
      </c>
    </row>
    <row r="6" spans="2:9" x14ac:dyDescent="0.2">
      <c r="B6" s="45"/>
      <c r="C6" s="48"/>
      <c r="D6" s="48"/>
      <c r="E6" s="48"/>
      <c r="G6" s="66"/>
      <c r="H6" s="50"/>
      <c r="I6" s="50"/>
    </row>
    <row r="7" spans="2:9" ht="57" customHeight="1" x14ac:dyDescent="0.2">
      <c r="B7" s="330" t="s">
        <v>162</v>
      </c>
      <c r="C7" s="331"/>
      <c r="D7" s="331"/>
      <c r="E7" s="332"/>
    </row>
    <row r="8" spans="2:9" ht="13.5" customHeight="1" x14ac:dyDescent="0.2">
      <c r="B8" s="329"/>
      <c r="C8" s="329"/>
      <c r="D8" s="329"/>
      <c r="E8" s="329"/>
    </row>
    <row r="9" spans="2:9" ht="13.5" customHeight="1" x14ac:dyDescent="0.2">
      <c r="B9" s="329"/>
      <c r="C9" s="329"/>
      <c r="D9" s="329"/>
      <c r="E9" s="329"/>
    </row>
    <row r="10" spans="2:9" ht="13.5" customHeight="1" x14ac:dyDescent="0.2">
      <c r="B10" s="329"/>
      <c r="C10" s="329"/>
      <c r="D10" s="329"/>
      <c r="E10" s="329"/>
    </row>
    <row r="11" spans="2:9" ht="13.5" customHeight="1" x14ac:dyDescent="0.2">
      <c r="B11" s="329"/>
      <c r="C11" s="329"/>
      <c r="D11" s="329"/>
      <c r="E11" s="329"/>
    </row>
    <row r="12" spans="2:9" ht="13.5" customHeight="1" x14ac:dyDescent="0.2">
      <c r="B12" s="329"/>
      <c r="C12" s="329"/>
      <c r="D12" s="329"/>
      <c r="E12" s="329"/>
    </row>
    <row r="13" spans="2:9" ht="13.5" customHeight="1" x14ac:dyDescent="0.2">
      <c r="B13" s="329"/>
      <c r="C13" s="329"/>
      <c r="D13" s="329"/>
      <c r="E13" s="329"/>
    </row>
  </sheetData>
  <mergeCells count="7">
    <mergeCell ref="B13:E13"/>
    <mergeCell ref="B7:E7"/>
    <mergeCell ref="B8:E8"/>
    <mergeCell ref="B9:E9"/>
    <mergeCell ref="B10:E10"/>
    <mergeCell ref="B11:E11"/>
    <mergeCell ref="B12:E12"/>
  </mergeCells>
  <pageMargins left="0.75" right="0.75" top="1" bottom="1" header="0.5" footer="0.5"/>
  <pageSetup paperSize="9" scale="59" orientation="landscape" r:id="rId1"/>
  <headerFooter alignWithMargins="0"/>
  <colBreaks count="1" manualBreakCount="1">
    <brk id="6" max="22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D4"/>
  <sheetViews>
    <sheetView workbookViewId="0"/>
  </sheetViews>
  <sheetFormatPr defaultRowHeight="12.75" x14ac:dyDescent="0.2"/>
  <cols>
    <col min="1" max="1" width="11.7109375" style="43" customWidth="1"/>
    <col min="2" max="2" width="22.42578125" style="43" customWidth="1"/>
    <col min="3" max="3" width="15.85546875" style="43" customWidth="1"/>
    <col min="4" max="4" width="84.28515625" style="43" customWidth="1"/>
    <col min="5" max="16384" width="9.140625" style="43"/>
  </cols>
  <sheetData>
    <row r="1" spans="2:4" ht="20.25" x14ac:dyDescent="0.3">
      <c r="B1" s="44" t="s">
        <v>272</v>
      </c>
      <c r="C1" s="42"/>
      <c r="D1" s="42"/>
    </row>
    <row r="2" spans="2:4" ht="15" x14ac:dyDescent="0.25">
      <c r="B2" s="162" t="str">
        <f>Tradingname</f>
        <v>SEA Gas Partnership</v>
      </c>
      <c r="C2" s="163"/>
    </row>
    <row r="3" spans="2:4" ht="15.75" customHeight="1" x14ac:dyDescent="0.45">
      <c r="B3" s="164" t="s">
        <v>221</v>
      </c>
      <c r="C3" s="165">
        <f>Yearending</f>
        <v>44012</v>
      </c>
      <c r="D3" s="122"/>
    </row>
    <row r="4" spans="2:4" ht="20.25" x14ac:dyDescent="0.3">
      <c r="B4" s="41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92D050"/>
    <pageSetUpPr fitToPage="1"/>
  </sheetPr>
  <dimension ref="A1:T55"/>
  <sheetViews>
    <sheetView workbookViewId="0"/>
  </sheetViews>
  <sheetFormatPr defaultRowHeight="23.25" x14ac:dyDescent="0.35"/>
  <cols>
    <col min="1" max="1" width="6.140625" style="17" customWidth="1"/>
    <col min="2" max="2" width="5.7109375" style="17" customWidth="1"/>
    <col min="3" max="4" width="16.7109375" style="17" customWidth="1"/>
    <col min="5" max="5" width="15" style="17" customWidth="1"/>
    <col min="6" max="6" width="5.7109375" style="17" customWidth="1"/>
    <col min="7" max="9" width="16.7109375" style="17" customWidth="1"/>
    <col min="10" max="10" width="5.7109375" style="17" customWidth="1"/>
    <col min="11" max="11" width="8" style="17" customWidth="1"/>
    <col min="12" max="12" width="3.7109375" style="17" customWidth="1"/>
    <col min="13" max="18" width="10.7109375" style="17" customWidth="1"/>
    <col min="19" max="19" width="4" style="17" customWidth="1"/>
    <col min="20" max="16384" width="9.140625" style="17"/>
  </cols>
  <sheetData>
    <row r="1" spans="1:20" ht="23.25" customHeight="1" thickBot="1" x14ac:dyDescent="0.4">
      <c r="A1" s="17" t="s">
        <v>18</v>
      </c>
    </row>
    <row r="2" spans="1:20" ht="15" customHeight="1" x14ac:dyDescent="0.35">
      <c r="B2" s="148"/>
      <c r="C2" s="149"/>
      <c r="D2" s="149"/>
      <c r="E2" s="149"/>
      <c r="F2" s="149"/>
      <c r="G2" s="149"/>
      <c r="H2" s="149"/>
      <c r="I2" s="149"/>
      <c r="J2" s="149"/>
      <c r="K2" s="150"/>
      <c r="L2" s="18"/>
      <c r="M2" s="18"/>
      <c r="N2" s="18"/>
      <c r="O2" s="18"/>
      <c r="P2" s="18"/>
      <c r="Q2" s="18"/>
      <c r="R2" s="18"/>
      <c r="S2" s="18"/>
      <c r="T2" s="19"/>
    </row>
    <row r="3" spans="1:20" ht="21" customHeight="1" x14ac:dyDescent="0.35">
      <c r="B3" s="151"/>
      <c r="C3" s="153"/>
      <c r="D3" s="152" t="s">
        <v>19</v>
      </c>
      <c r="E3" s="153"/>
      <c r="F3" s="153"/>
      <c r="G3" s="153"/>
      <c r="H3" s="152"/>
      <c r="I3" s="153"/>
      <c r="J3" s="153"/>
      <c r="K3" s="154"/>
      <c r="L3" s="20"/>
      <c r="M3" s="20"/>
      <c r="N3" s="20"/>
      <c r="O3" s="20"/>
      <c r="P3" s="20"/>
      <c r="Q3" s="20"/>
      <c r="R3" s="20"/>
      <c r="S3" s="21"/>
      <c r="T3" s="19"/>
    </row>
    <row r="4" spans="1:20" ht="15" customHeight="1" thickBot="1" x14ac:dyDescent="0.4">
      <c r="B4" s="151"/>
      <c r="C4" s="155"/>
      <c r="D4" s="156"/>
      <c r="E4" s="155"/>
      <c r="F4" s="155"/>
      <c r="G4" s="155"/>
      <c r="H4" s="157"/>
      <c r="I4" s="155"/>
      <c r="J4" s="155"/>
      <c r="K4" s="154"/>
      <c r="L4" s="22"/>
      <c r="M4" s="22"/>
      <c r="N4" s="22"/>
      <c r="O4" s="22"/>
      <c r="P4" s="22"/>
      <c r="Q4" s="22"/>
      <c r="R4" s="22"/>
      <c r="S4" s="18"/>
      <c r="T4" s="19"/>
    </row>
    <row r="5" spans="1:20" s="23" customFormat="1" ht="15" customHeight="1" x14ac:dyDescent="0.2">
      <c r="B5" s="24"/>
      <c r="C5" s="25"/>
      <c r="D5" s="25"/>
      <c r="E5" s="25"/>
      <c r="F5" s="25"/>
      <c r="G5" s="25"/>
      <c r="H5" s="25"/>
      <c r="I5" s="25"/>
      <c r="J5" s="25"/>
      <c r="K5" s="26"/>
      <c r="L5" s="27"/>
      <c r="M5" s="22"/>
      <c r="N5" s="22"/>
      <c r="O5" s="22"/>
      <c r="P5" s="22"/>
      <c r="Q5" s="22"/>
      <c r="R5" s="22"/>
      <c r="S5" s="20"/>
      <c r="T5" s="28"/>
    </row>
    <row r="6" spans="1:20" s="158" customFormat="1" ht="15" customHeight="1" x14ac:dyDescent="0.2">
      <c r="B6" s="34"/>
      <c r="C6" s="29"/>
      <c r="D6" s="29"/>
      <c r="E6" s="29"/>
      <c r="F6" s="29"/>
      <c r="G6" s="29"/>
      <c r="H6" s="29"/>
      <c r="I6" s="29"/>
      <c r="J6" s="29"/>
      <c r="K6" s="35"/>
      <c r="L6" s="27"/>
      <c r="M6" s="22"/>
      <c r="N6" s="22"/>
      <c r="O6" s="22"/>
      <c r="P6" s="22"/>
      <c r="Q6" s="22"/>
      <c r="R6" s="22"/>
      <c r="S6" s="20"/>
      <c r="T6" s="22"/>
    </row>
    <row r="7" spans="1:20" s="158" customFormat="1" ht="15" customHeight="1" x14ac:dyDescent="0.2">
      <c r="B7" s="34"/>
      <c r="C7" s="29"/>
      <c r="D7" s="29"/>
      <c r="E7" s="29"/>
      <c r="F7" s="29"/>
      <c r="G7" s="29"/>
      <c r="H7" s="29"/>
      <c r="I7" s="29"/>
      <c r="J7" s="29"/>
      <c r="K7" s="35"/>
      <c r="L7" s="27"/>
      <c r="M7" s="22"/>
      <c r="N7" s="22"/>
      <c r="O7" s="22"/>
      <c r="P7" s="22"/>
      <c r="Q7" s="22"/>
      <c r="R7" s="22"/>
      <c r="S7" s="20"/>
      <c r="T7" s="22"/>
    </row>
    <row r="8" spans="1:20" s="158" customFormat="1" ht="15" customHeight="1" x14ac:dyDescent="0.2">
      <c r="B8" s="34"/>
      <c r="C8" s="29"/>
      <c r="D8" s="29"/>
      <c r="E8" s="29"/>
      <c r="F8" s="29"/>
      <c r="G8" s="29"/>
      <c r="H8" s="29"/>
      <c r="I8" s="29"/>
      <c r="J8" s="29"/>
      <c r="K8" s="35"/>
      <c r="L8" s="27"/>
      <c r="M8" s="22"/>
      <c r="N8" s="22"/>
      <c r="O8" s="22"/>
      <c r="P8" s="22"/>
      <c r="Q8" s="22"/>
      <c r="R8" s="22"/>
      <c r="S8" s="20"/>
      <c r="T8" s="22"/>
    </row>
    <row r="9" spans="1:20" s="158" customFormat="1" ht="15" customHeight="1" x14ac:dyDescent="0.2">
      <c r="B9" s="34"/>
      <c r="C9" s="29"/>
      <c r="D9" s="29"/>
      <c r="E9" s="29"/>
      <c r="F9" s="29"/>
      <c r="G9" s="29"/>
      <c r="H9" s="29"/>
      <c r="I9" s="29"/>
      <c r="J9" s="29"/>
      <c r="K9" s="35"/>
      <c r="L9" s="27"/>
      <c r="M9" s="22"/>
      <c r="N9" s="22"/>
      <c r="O9" s="22"/>
      <c r="P9" s="22"/>
      <c r="Q9" s="22"/>
      <c r="R9" s="22"/>
      <c r="S9" s="20"/>
      <c r="T9" s="22"/>
    </row>
    <row r="10" spans="1:20" s="158" customFormat="1" ht="15" customHeight="1" x14ac:dyDescent="0.2">
      <c r="B10" s="34"/>
      <c r="C10" s="29"/>
      <c r="D10" s="29"/>
      <c r="E10" s="29"/>
      <c r="F10" s="29"/>
      <c r="G10" s="29"/>
      <c r="H10" s="29"/>
      <c r="I10" s="29"/>
      <c r="J10" s="29"/>
      <c r="K10" s="35"/>
      <c r="L10" s="27"/>
      <c r="M10" s="22"/>
      <c r="N10" s="22"/>
      <c r="O10" s="22"/>
      <c r="P10" s="22"/>
      <c r="Q10" s="22"/>
      <c r="R10" s="22"/>
      <c r="S10" s="20"/>
      <c r="T10" s="22"/>
    </row>
    <row r="11" spans="1:20" s="158" customFormat="1" ht="15" customHeight="1" x14ac:dyDescent="0.2">
      <c r="B11" s="34"/>
      <c r="C11" s="29"/>
      <c r="D11" s="29"/>
      <c r="E11" s="29"/>
      <c r="F11" s="29"/>
      <c r="G11" s="29"/>
      <c r="H11" s="29"/>
      <c r="I11" s="29"/>
      <c r="J11" s="29"/>
      <c r="K11" s="35"/>
      <c r="L11" s="27"/>
      <c r="M11" s="22"/>
      <c r="N11" s="22"/>
      <c r="O11" s="22"/>
      <c r="P11" s="22"/>
      <c r="Q11" s="22"/>
      <c r="R11" s="22"/>
      <c r="S11" s="20"/>
      <c r="T11" s="22"/>
    </row>
    <row r="12" spans="1:20" s="158" customFormat="1" ht="15" customHeight="1" x14ac:dyDescent="0.2">
      <c r="B12" s="34"/>
      <c r="C12" s="29"/>
      <c r="D12" s="29"/>
      <c r="E12" s="29"/>
      <c r="F12" s="29"/>
      <c r="G12" s="29"/>
      <c r="H12" s="29"/>
      <c r="I12" s="29"/>
      <c r="J12" s="29"/>
      <c r="K12" s="35"/>
      <c r="L12" s="27"/>
      <c r="M12" s="22"/>
      <c r="N12" s="22"/>
      <c r="O12" s="22"/>
      <c r="P12" s="22"/>
      <c r="Q12" s="22"/>
      <c r="R12" s="22"/>
      <c r="S12" s="20"/>
      <c r="T12" s="22"/>
    </row>
    <row r="13" spans="1:20" s="158" customFormat="1" ht="15" customHeight="1" x14ac:dyDescent="0.2">
      <c r="B13" s="34"/>
      <c r="C13" s="29"/>
      <c r="D13" s="29"/>
      <c r="E13" s="29"/>
      <c r="F13" s="29"/>
      <c r="G13" s="29"/>
      <c r="H13" s="29"/>
      <c r="I13" s="29"/>
      <c r="J13" s="29"/>
      <c r="K13" s="35"/>
      <c r="L13" s="27"/>
      <c r="M13" s="22"/>
      <c r="N13" s="22"/>
      <c r="O13" s="22"/>
      <c r="P13" s="22"/>
      <c r="Q13" s="22"/>
      <c r="R13" s="22"/>
      <c r="S13" s="20"/>
      <c r="T13" s="22"/>
    </row>
    <row r="14" spans="1:20" s="158" customFormat="1" ht="15" customHeight="1" x14ac:dyDescent="0.2">
      <c r="B14" s="34"/>
      <c r="C14" s="297"/>
      <c r="D14" s="297"/>
      <c r="E14" s="297"/>
      <c r="F14" s="29"/>
      <c r="G14" s="29"/>
      <c r="H14" s="29"/>
      <c r="I14" s="29"/>
      <c r="J14" s="29"/>
      <c r="K14" s="35"/>
      <c r="L14" s="27"/>
      <c r="M14" s="22"/>
      <c r="N14" s="22"/>
      <c r="O14" s="22"/>
      <c r="P14" s="22"/>
      <c r="Q14" s="22"/>
      <c r="R14" s="22"/>
      <c r="S14" s="20"/>
      <c r="T14" s="22"/>
    </row>
    <row r="15" spans="1:20" s="158" customFormat="1" ht="15" customHeight="1" x14ac:dyDescent="0.2">
      <c r="B15" s="34"/>
      <c r="C15" s="29"/>
      <c r="D15" s="29"/>
      <c r="E15" s="29"/>
      <c r="F15" s="29"/>
      <c r="G15" s="29"/>
      <c r="H15" s="29"/>
      <c r="I15" s="29"/>
      <c r="J15" s="29"/>
      <c r="K15" s="35"/>
      <c r="L15" s="27"/>
      <c r="M15" s="159"/>
      <c r="N15" s="22"/>
      <c r="O15" s="22"/>
      <c r="P15" s="22"/>
      <c r="Q15" s="22"/>
      <c r="R15" s="22"/>
      <c r="S15" s="20"/>
      <c r="T15" s="22"/>
    </row>
    <row r="16" spans="1:20" s="158" customFormat="1" ht="15" customHeight="1" x14ac:dyDescent="0.2">
      <c r="B16" s="34"/>
      <c r="C16" s="29"/>
      <c r="D16" s="29"/>
      <c r="E16" s="29"/>
      <c r="F16" s="29"/>
      <c r="G16" s="29"/>
      <c r="H16" s="29"/>
      <c r="I16" s="29"/>
      <c r="J16" s="29"/>
      <c r="K16" s="35"/>
      <c r="L16" s="27"/>
      <c r="M16" s="22"/>
      <c r="N16" s="22"/>
      <c r="O16" s="22"/>
      <c r="P16" s="22"/>
      <c r="Q16" s="22"/>
      <c r="R16" s="22"/>
      <c r="S16" s="20"/>
      <c r="T16" s="22"/>
    </row>
    <row r="17" spans="1:20" s="158" customFormat="1" ht="15" customHeight="1" x14ac:dyDescent="0.2">
      <c r="B17" s="34"/>
      <c r="C17" s="29"/>
      <c r="D17" s="29"/>
      <c r="E17" s="29"/>
      <c r="F17" s="29"/>
      <c r="G17" s="29"/>
      <c r="H17" s="29"/>
      <c r="I17" s="29"/>
      <c r="J17" s="29"/>
      <c r="K17" s="35"/>
      <c r="L17" s="27"/>
      <c r="M17" s="22"/>
      <c r="N17" s="22"/>
      <c r="O17" s="22"/>
      <c r="P17" s="22"/>
      <c r="Q17" s="22"/>
      <c r="R17" s="22"/>
      <c r="S17" s="20"/>
      <c r="T17" s="22"/>
    </row>
    <row r="18" spans="1:20" s="158" customFormat="1" ht="15" customHeight="1" x14ac:dyDescent="0.2">
      <c r="B18" s="34"/>
      <c r="C18" s="29"/>
      <c r="D18" s="29"/>
      <c r="E18" s="29"/>
      <c r="F18" s="29"/>
      <c r="G18" s="29"/>
      <c r="H18" s="29"/>
      <c r="I18" s="29"/>
      <c r="J18" s="29"/>
      <c r="K18" s="35"/>
      <c r="L18" s="27"/>
      <c r="M18" s="22"/>
      <c r="N18" s="22"/>
      <c r="O18" s="22"/>
      <c r="P18" s="22"/>
      <c r="Q18" s="22"/>
      <c r="R18" s="22"/>
      <c r="S18" s="20"/>
      <c r="T18" s="22"/>
    </row>
    <row r="19" spans="1:20" s="158" customFormat="1" ht="15" customHeight="1" x14ac:dyDescent="0.2">
      <c r="B19" s="34"/>
      <c r="C19" s="29"/>
      <c r="D19" s="29"/>
      <c r="E19" s="29"/>
      <c r="F19" s="29"/>
      <c r="G19" s="29"/>
      <c r="H19" s="29"/>
      <c r="I19" s="29"/>
      <c r="J19" s="29"/>
      <c r="K19" s="35"/>
      <c r="L19" s="27"/>
      <c r="M19" s="22"/>
      <c r="N19" s="22"/>
      <c r="O19" s="22"/>
      <c r="P19" s="22"/>
      <c r="Q19" s="22"/>
      <c r="R19" s="22"/>
      <c r="S19" s="20"/>
      <c r="T19" s="22"/>
    </row>
    <row r="20" spans="1:20" s="158" customFormat="1" ht="15" customHeight="1" x14ac:dyDescent="0.2">
      <c r="B20" s="34"/>
      <c r="C20" s="29"/>
      <c r="D20" s="29"/>
      <c r="E20" s="29"/>
      <c r="F20" s="29"/>
      <c r="G20" s="29"/>
      <c r="H20" s="29"/>
      <c r="I20" s="29"/>
      <c r="J20" s="29"/>
      <c r="K20" s="35"/>
      <c r="L20" s="27"/>
      <c r="M20" s="22"/>
      <c r="N20" s="22"/>
      <c r="O20" s="22"/>
      <c r="P20" s="22"/>
      <c r="Q20" s="22"/>
      <c r="R20" s="22"/>
      <c r="S20" s="20"/>
      <c r="T20" s="22"/>
    </row>
    <row r="21" spans="1:20" s="158" customFormat="1" ht="15.75" customHeight="1" x14ac:dyDescent="0.2">
      <c r="B21" s="34"/>
      <c r="C21" s="29"/>
      <c r="D21" s="29"/>
      <c r="E21" s="29"/>
      <c r="F21" s="29"/>
      <c r="G21" s="29"/>
      <c r="H21" s="29"/>
      <c r="I21" s="29"/>
      <c r="J21" s="29"/>
      <c r="K21" s="35"/>
      <c r="L21" s="27"/>
      <c r="M21" s="22"/>
      <c r="N21" s="22"/>
      <c r="O21" s="22"/>
      <c r="P21" s="22"/>
      <c r="Q21" s="22"/>
      <c r="R21" s="22"/>
      <c r="S21" s="20"/>
      <c r="T21" s="22"/>
    </row>
    <row r="22" spans="1:20" s="158" customFormat="1" ht="15.75" customHeight="1" x14ac:dyDescent="0.2">
      <c r="B22" s="34"/>
      <c r="C22" s="29"/>
      <c r="D22" s="29"/>
      <c r="E22" s="29"/>
      <c r="F22" s="29"/>
      <c r="G22" s="29"/>
      <c r="H22" s="29"/>
      <c r="I22" s="29"/>
      <c r="J22" s="29"/>
      <c r="K22" s="35"/>
      <c r="L22" s="27"/>
      <c r="M22" s="22"/>
      <c r="N22" s="22"/>
      <c r="O22" s="22"/>
      <c r="P22" s="22"/>
      <c r="Q22" s="22"/>
      <c r="R22" s="22"/>
      <c r="S22" s="20"/>
      <c r="T22" s="22"/>
    </row>
    <row r="23" spans="1:20" s="158" customFormat="1" ht="15" customHeight="1" x14ac:dyDescent="0.2">
      <c r="B23" s="34"/>
      <c r="C23" s="29"/>
      <c r="D23" s="29"/>
      <c r="E23" s="29"/>
      <c r="F23" s="29"/>
      <c r="G23" s="29"/>
      <c r="H23" s="29"/>
      <c r="I23" s="29"/>
      <c r="J23" s="29"/>
      <c r="K23" s="35"/>
      <c r="L23" s="27"/>
      <c r="M23" s="22"/>
      <c r="N23" s="22"/>
      <c r="O23" s="22"/>
      <c r="P23" s="22"/>
      <c r="Q23" s="22"/>
      <c r="R23" s="22"/>
      <c r="S23" s="20"/>
      <c r="T23" s="22"/>
    </row>
    <row r="24" spans="1:20" s="158" customFormat="1" ht="15" customHeight="1" x14ac:dyDescent="0.2">
      <c r="B24" s="34"/>
      <c r="C24" s="29"/>
      <c r="D24" s="29"/>
      <c r="E24" s="29"/>
      <c r="F24" s="29"/>
      <c r="G24" s="29"/>
      <c r="H24" s="29"/>
      <c r="I24" s="29"/>
      <c r="J24" s="29"/>
      <c r="K24" s="35"/>
      <c r="L24" s="27"/>
      <c r="M24" s="22"/>
      <c r="N24" s="22"/>
      <c r="O24" s="22"/>
      <c r="P24" s="22"/>
      <c r="Q24" s="22"/>
      <c r="R24" s="22"/>
      <c r="S24" s="20"/>
      <c r="T24" s="22"/>
    </row>
    <row r="25" spans="1:20" s="158" customFormat="1" ht="15" customHeight="1" x14ac:dyDescent="0.2">
      <c r="B25" s="34"/>
      <c r="C25" s="29"/>
      <c r="D25" s="29"/>
      <c r="E25" s="29"/>
      <c r="F25" s="29"/>
      <c r="G25" s="29"/>
      <c r="H25" s="29"/>
      <c r="I25" s="29"/>
      <c r="J25" s="29"/>
      <c r="K25" s="35"/>
      <c r="L25" s="27"/>
      <c r="M25" s="22"/>
      <c r="N25" s="22"/>
      <c r="O25" s="22"/>
      <c r="P25" s="22"/>
      <c r="Q25" s="22"/>
      <c r="R25" s="22"/>
      <c r="S25" s="20"/>
      <c r="T25" s="22"/>
    </row>
    <row r="26" spans="1:20" s="158" customFormat="1" ht="15" customHeight="1" x14ac:dyDescent="0.2">
      <c r="B26" s="34"/>
      <c r="C26" s="29"/>
      <c r="D26" s="30"/>
      <c r="E26" s="29"/>
      <c r="F26" s="29"/>
      <c r="G26" s="29"/>
      <c r="H26" s="29"/>
      <c r="I26" s="29"/>
      <c r="J26" s="29"/>
      <c r="K26" s="35"/>
      <c r="L26" s="27"/>
      <c r="M26" s="22"/>
      <c r="N26" s="22"/>
      <c r="O26" s="22"/>
      <c r="P26" s="22"/>
      <c r="Q26" s="22"/>
      <c r="R26" s="22"/>
      <c r="S26" s="20"/>
      <c r="T26" s="22"/>
    </row>
    <row r="27" spans="1:20" s="158" customFormat="1" ht="15" customHeight="1" x14ac:dyDescent="0.2">
      <c r="A27" s="22"/>
      <c r="B27" s="34"/>
      <c r="C27" s="30"/>
      <c r="D27" s="30"/>
      <c r="E27" s="29"/>
      <c r="F27" s="29"/>
      <c r="G27" s="29"/>
      <c r="H27" s="29"/>
      <c r="I27" s="29"/>
      <c r="J27" s="29"/>
      <c r="K27" s="35"/>
      <c r="L27" s="27"/>
      <c r="M27" s="22"/>
      <c r="N27" s="22"/>
      <c r="O27" s="22"/>
      <c r="P27" s="22"/>
      <c r="Q27" s="22"/>
      <c r="R27" s="22"/>
      <c r="S27" s="20"/>
      <c r="T27" s="22"/>
    </row>
    <row r="28" spans="1:20" s="158" customFormat="1" ht="15" customHeight="1" x14ac:dyDescent="0.2">
      <c r="A28" s="22"/>
      <c r="B28" s="34"/>
      <c r="C28" s="30"/>
      <c r="D28" s="30"/>
      <c r="E28" s="29"/>
      <c r="F28" s="29"/>
      <c r="G28" s="29"/>
      <c r="H28" s="29"/>
      <c r="I28" s="29"/>
      <c r="J28" s="29"/>
      <c r="K28" s="35"/>
      <c r="L28" s="27"/>
      <c r="M28" s="22"/>
      <c r="N28" s="22"/>
      <c r="O28" s="22"/>
      <c r="P28" s="22"/>
      <c r="Q28" s="22"/>
      <c r="R28" s="22"/>
      <c r="S28" s="20"/>
      <c r="T28" s="22"/>
    </row>
    <row r="29" spans="1:20" s="158" customFormat="1" ht="15" customHeight="1" x14ac:dyDescent="0.2">
      <c r="A29" s="22"/>
      <c r="B29" s="34"/>
      <c r="C29" s="30"/>
      <c r="D29" s="30"/>
      <c r="E29" s="29"/>
      <c r="F29" s="29"/>
      <c r="G29" s="29"/>
      <c r="H29" s="29"/>
      <c r="I29" s="29"/>
      <c r="J29" s="29"/>
      <c r="K29" s="35"/>
      <c r="L29" s="27"/>
      <c r="M29" s="22"/>
      <c r="N29" s="22"/>
      <c r="O29" s="22"/>
      <c r="P29" s="22"/>
      <c r="Q29" s="22"/>
      <c r="R29" s="22"/>
      <c r="S29" s="20"/>
      <c r="T29" s="22"/>
    </row>
    <row r="30" spans="1:20" s="158" customFormat="1" ht="15" customHeight="1" x14ac:dyDescent="0.2">
      <c r="A30" s="22"/>
      <c r="B30" s="34"/>
      <c r="C30" s="29"/>
      <c r="D30" s="29"/>
      <c r="E30" s="29"/>
      <c r="F30" s="29"/>
      <c r="G30" s="29"/>
      <c r="H30" s="29"/>
      <c r="I30" s="29"/>
      <c r="J30" s="29"/>
      <c r="K30" s="35"/>
      <c r="L30" s="27"/>
      <c r="M30" s="22"/>
      <c r="N30" s="22"/>
      <c r="O30" s="22"/>
      <c r="P30" s="22"/>
      <c r="Q30" s="22"/>
      <c r="R30" s="22"/>
      <c r="S30" s="20"/>
      <c r="T30" s="22"/>
    </row>
    <row r="31" spans="1:20" s="158" customFormat="1" ht="15" customHeight="1" x14ac:dyDescent="0.2">
      <c r="A31" s="22"/>
      <c r="B31" s="34"/>
      <c r="C31" s="29"/>
      <c r="D31" s="29"/>
      <c r="E31" s="29"/>
      <c r="F31" s="29"/>
      <c r="G31" s="29"/>
      <c r="H31" s="29"/>
      <c r="I31" s="29"/>
      <c r="J31" s="32"/>
      <c r="K31" s="35"/>
      <c r="L31" s="33"/>
      <c r="M31" s="20"/>
      <c r="N31" s="20"/>
      <c r="O31" s="20"/>
      <c r="P31" s="20"/>
      <c r="Q31" s="20"/>
      <c r="R31" s="20"/>
      <c r="S31" s="20"/>
      <c r="T31" s="22"/>
    </row>
    <row r="32" spans="1:20" s="158" customFormat="1" ht="15" customHeight="1" x14ac:dyDescent="0.2">
      <c r="A32" s="22"/>
      <c r="B32" s="34"/>
      <c r="C32" s="29"/>
      <c r="D32" s="29"/>
      <c r="E32" s="29"/>
      <c r="F32" s="29"/>
      <c r="G32" s="29"/>
      <c r="H32" s="29"/>
      <c r="I32" s="29"/>
      <c r="J32" s="32"/>
      <c r="K32" s="35"/>
      <c r="L32" s="33"/>
      <c r="M32" s="20"/>
      <c r="N32" s="20"/>
      <c r="O32" s="20"/>
      <c r="P32" s="20"/>
      <c r="Q32" s="20"/>
      <c r="R32" s="20"/>
      <c r="S32" s="20"/>
      <c r="T32" s="22"/>
    </row>
    <row r="33" spans="1:20" s="158" customFormat="1" ht="15" customHeight="1" x14ac:dyDescent="0.2">
      <c r="A33" s="22"/>
      <c r="B33" s="34"/>
      <c r="C33" s="29"/>
      <c r="D33" s="29"/>
      <c r="E33" s="29"/>
      <c r="F33" s="29"/>
      <c r="G33" s="29"/>
      <c r="H33" s="29"/>
      <c r="I33" s="29"/>
      <c r="J33" s="32"/>
      <c r="K33" s="35"/>
      <c r="L33" s="33"/>
      <c r="M33" s="20"/>
      <c r="N33" s="20"/>
      <c r="O33" s="20"/>
      <c r="P33" s="20"/>
      <c r="Q33" s="20"/>
      <c r="R33" s="20"/>
      <c r="S33" s="20"/>
      <c r="T33" s="22"/>
    </row>
    <row r="34" spans="1:20" s="158" customFormat="1" ht="15" customHeight="1" x14ac:dyDescent="0.2">
      <c r="A34" s="22"/>
      <c r="B34" s="34"/>
      <c r="C34" s="29"/>
      <c r="D34" s="29"/>
      <c r="E34" s="29"/>
      <c r="F34" s="29"/>
      <c r="G34" s="29"/>
      <c r="H34" s="29"/>
      <c r="I34" s="29"/>
      <c r="J34" s="32"/>
      <c r="K34" s="35"/>
      <c r="L34" s="33"/>
      <c r="M34" s="20"/>
      <c r="N34" s="20"/>
      <c r="O34" s="20"/>
      <c r="P34" s="20"/>
      <c r="Q34" s="20"/>
      <c r="R34" s="20"/>
      <c r="S34" s="20"/>
      <c r="T34" s="22"/>
    </row>
    <row r="35" spans="1:20" s="158" customFormat="1" ht="15" customHeight="1" x14ac:dyDescent="0.2">
      <c r="A35" s="22"/>
      <c r="B35" s="34"/>
      <c r="C35" s="29"/>
      <c r="D35" s="29"/>
      <c r="E35" s="29"/>
      <c r="F35" s="32"/>
      <c r="G35" s="29"/>
      <c r="H35" s="29"/>
      <c r="I35" s="29"/>
      <c r="J35" s="32"/>
      <c r="K35" s="35"/>
      <c r="L35" s="33"/>
      <c r="M35" s="20"/>
      <c r="N35" s="20"/>
      <c r="O35" s="20"/>
      <c r="P35" s="20"/>
      <c r="Q35" s="20"/>
      <c r="R35" s="20"/>
      <c r="S35" s="20"/>
      <c r="T35" s="22"/>
    </row>
    <row r="36" spans="1:20" s="158" customFormat="1" ht="15" customHeight="1" x14ac:dyDescent="0.2">
      <c r="A36" s="22"/>
      <c r="B36" s="34"/>
      <c r="C36" s="29"/>
      <c r="D36" s="29"/>
      <c r="E36" s="29"/>
      <c r="F36" s="32"/>
      <c r="G36" s="29"/>
      <c r="H36" s="31"/>
      <c r="I36" s="31"/>
      <c r="J36" s="32"/>
      <c r="K36" s="35"/>
      <c r="L36" s="33"/>
      <c r="M36" s="20"/>
      <c r="N36" s="20"/>
      <c r="O36" s="20"/>
      <c r="P36" s="20"/>
      <c r="Q36" s="20"/>
      <c r="R36" s="20"/>
      <c r="S36" s="20"/>
      <c r="T36" s="22"/>
    </row>
    <row r="37" spans="1:20" s="158" customFormat="1" ht="15" customHeight="1" x14ac:dyDescent="0.2">
      <c r="A37" s="22"/>
      <c r="B37" s="34"/>
      <c r="C37" s="29"/>
      <c r="D37" s="29"/>
      <c r="E37" s="29"/>
      <c r="F37" s="32"/>
      <c r="G37" s="29"/>
      <c r="H37" s="29"/>
      <c r="I37" s="29"/>
      <c r="J37" s="32"/>
      <c r="K37" s="35"/>
      <c r="L37" s="33"/>
      <c r="M37" s="20"/>
      <c r="N37" s="20"/>
      <c r="O37" s="20"/>
      <c r="P37" s="20"/>
      <c r="Q37" s="20"/>
      <c r="R37" s="20"/>
      <c r="S37" s="20"/>
      <c r="T37" s="22"/>
    </row>
    <row r="38" spans="1:20" s="158" customFormat="1" ht="15" customHeight="1" x14ac:dyDescent="0.2">
      <c r="A38" s="22"/>
      <c r="B38" s="34"/>
      <c r="C38" s="29"/>
      <c r="D38" s="29"/>
      <c r="E38" s="29"/>
      <c r="F38" s="32"/>
      <c r="G38" s="29"/>
      <c r="H38" s="29"/>
      <c r="I38" s="29"/>
      <c r="J38" s="32"/>
      <c r="K38" s="35"/>
      <c r="L38" s="33"/>
      <c r="M38" s="20"/>
      <c r="N38" s="20"/>
      <c r="O38" s="20"/>
      <c r="P38" s="20"/>
      <c r="Q38" s="20"/>
      <c r="R38" s="20"/>
      <c r="S38" s="20"/>
      <c r="T38" s="22"/>
    </row>
    <row r="39" spans="1:20" s="158" customFormat="1" ht="15" customHeight="1" x14ac:dyDescent="0.2">
      <c r="A39" s="22"/>
      <c r="B39" s="34"/>
      <c r="C39" s="29"/>
      <c r="D39" s="29"/>
      <c r="E39" s="29"/>
      <c r="F39" s="32"/>
      <c r="G39" s="29"/>
      <c r="H39" s="29"/>
      <c r="I39" s="29"/>
      <c r="J39" s="32"/>
      <c r="K39" s="35"/>
      <c r="L39" s="33"/>
      <c r="M39" s="20"/>
      <c r="N39" s="20"/>
      <c r="O39" s="20"/>
      <c r="P39" s="20"/>
      <c r="Q39" s="20"/>
      <c r="R39" s="20"/>
      <c r="S39" s="20"/>
      <c r="T39" s="22"/>
    </row>
    <row r="40" spans="1:20" s="158" customFormat="1" ht="15" customHeight="1" x14ac:dyDescent="0.2">
      <c r="A40" s="22"/>
      <c r="B40" s="34"/>
      <c r="C40" s="29"/>
      <c r="D40" s="29"/>
      <c r="E40" s="29"/>
      <c r="F40" s="32"/>
      <c r="G40" s="29"/>
      <c r="H40" s="29"/>
      <c r="I40" s="29"/>
      <c r="J40" s="32"/>
      <c r="K40" s="35"/>
      <c r="L40" s="33"/>
      <c r="M40" s="20"/>
      <c r="N40" s="20"/>
      <c r="O40" s="20"/>
      <c r="P40" s="20"/>
      <c r="Q40" s="20"/>
      <c r="R40" s="20"/>
      <c r="S40" s="20"/>
      <c r="T40" s="22"/>
    </row>
    <row r="41" spans="1:20" s="158" customFormat="1" ht="15" customHeight="1" x14ac:dyDescent="0.2">
      <c r="A41" s="22"/>
      <c r="B41" s="34"/>
      <c r="C41" s="29"/>
      <c r="D41" s="29"/>
      <c r="E41" s="29"/>
      <c r="F41" s="32"/>
      <c r="G41" s="29"/>
      <c r="H41" s="29"/>
      <c r="I41" s="29"/>
      <c r="J41" s="32"/>
      <c r="K41" s="35"/>
      <c r="L41" s="33"/>
      <c r="M41" s="20"/>
      <c r="N41" s="20"/>
      <c r="O41" s="20"/>
      <c r="P41" s="20"/>
      <c r="Q41" s="20"/>
      <c r="R41" s="20"/>
      <c r="S41" s="20"/>
      <c r="T41" s="22"/>
    </row>
    <row r="42" spans="1:20" s="158" customFormat="1" ht="15" customHeight="1" x14ac:dyDescent="0.2">
      <c r="A42" s="22"/>
      <c r="B42" s="34"/>
      <c r="C42" s="29"/>
      <c r="D42" s="29"/>
      <c r="E42" s="29"/>
      <c r="F42" s="32"/>
      <c r="G42" s="29"/>
      <c r="H42" s="29"/>
      <c r="I42" s="29"/>
      <c r="J42" s="32"/>
      <c r="K42" s="35"/>
      <c r="L42" s="33"/>
      <c r="M42" s="20"/>
      <c r="N42" s="20"/>
      <c r="O42" s="20"/>
      <c r="P42" s="20"/>
      <c r="Q42" s="20"/>
      <c r="R42" s="20"/>
      <c r="S42" s="20"/>
      <c r="T42" s="22"/>
    </row>
    <row r="43" spans="1:20" s="158" customFormat="1" ht="15" customHeight="1" x14ac:dyDescent="0.2">
      <c r="A43" s="22"/>
      <c r="B43" s="34"/>
      <c r="C43" s="29"/>
      <c r="D43" s="29"/>
      <c r="E43" s="29"/>
      <c r="F43" s="32"/>
      <c r="G43" s="29"/>
      <c r="H43" s="29"/>
      <c r="I43" s="29"/>
      <c r="J43" s="32"/>
      <c r="K43" s="35"/>
      <c r="L43" s="33"/>
      <c r="M43" s="20"/>
      <c r="N43" s="20"/>
      <c r="O43" s="20"/>
      <c r="P43" s="20"/>
      <c r="Q43" s="20"/>
      <c r="R43" s="20"/>
      <c r="S43" s="20"/>
      <c r="T43" s="22"/>
    </row>
    <row r="44" spans="1:20" s="158" customFormat="1" ht="15" customHeight="1" x14ac:dyDescent="0.2">
      <c r="A44" s="22"/>
      <c r="B44" s="34"/>
      <c r="C44" s="29"/>
      <c r="D44" s="29"/>
      <c r="E44" s="29"/>
      <c r="F44" s="32"/>
      <c r="G44" s="29"/>
      <c r="H44" s="29"/>
      <c r="I44" s="29"/>
      <c r="J44" s="32"/>
      <c r="K44" s="35"/>
      <c r="L44" s="33"/>
      <c r="M44" s="20"/>
      <c r="N44" s="20"/>
      <c r="O44" s="20"/>
      <c r="P44" s="20"/>
      <c r="Q44" s="20"/>
      <c r="R44" s="20"/>
      <c r="S44" s="20"/>
      <c r="T44" s="22"/>
    </row>
    <row r="45" spans="1:20" s="158" customFormat="1" ht="15" customHeight="1" x14ac:dyDescent="0.2">
      <c r="A45" s="22"/>
      <c r="B45" s="34"/>
      <c r="C45" s="29"/>
      <c r="D45" s="29"/>
      <c r="E45" s="29"/>
      <c r="F45" s="32"/>
      <c r="G45" s="29"/>
      <c r="H45" s="29"/>
      <c r="I45" s="29"/>
      <c r="J45" s="32"/>
      <c r="K45" s="35"/>
      <c r="L45" s="33"/>
      <c r="M45" s="20"/>
      <c r="N45" s="20"/>
      <c r="O45" s="20"/>
      <c r="P45" s="20"/>
      <c r="Q45" s="20"/>
      <c r="R45" s="20"/>
      <c r="S45" s="20"/>
      <c r="T45" s="22"/>
    </row>
    <row r="46" spans="1:20" s="158" customFormat="1" ht="15" customHeight="1" x14ac:dyDescent="0.2">
      <c r="A46" s="22"/>
      <c r="B46" s="34"/>
      <c r="C46" s="29"/>
      <c r="D46" s="29"/>
      <c r="E46" s="29"/>
      <c r="F46" s="32"/>
      <c r="G46" s="29"/>
      <c r="H46" s="29"/>
      <c r="I46" s="29"/>
      <c r="J46" s="32"/>
      <c r="K46" s="35"/>
      <c r="L46" s="33"/>
      <c r="M46" s="20"/>
      <c r="N46" s="20"/>
      <c r="O46" s="20"/>
      <c r="P46" s="20"/>
      <c r="Q46" s="20"/>
      <c r="R46" s="20"/>
      <c r="S46" s="20"/>
      <c r="T46" s="22"/>
    </row>
    <row r="47" spans="1:20" s="158" customFormat="1" ht="15" customHeight="1" x14ac:dyDescent="0.2">
      <c r="A47" s="22"/>
      <c r="B47" s="34"/>
      <c r="C47" s="29"/>
      <c r="D47" s="29"/>
      <c r="E47" s="29"/>
      <c r="F47" s="32"/>
      <c r="G47" s="29"/>
      <c r="H47" s="29"/>
      <c r="I47" s="29"/>
      <c r="J47" s="32"/>
      <c r="K47" s="35"/>
      <c r="L47" s="33"/>
      <c r="M47" s="20"/>
      <c r="N47" s="20"/>
      <c r="O47" s="20"/>
      <c r="P47" s="20"/>
      <c r="Q47" s="20"/>
      <c r="R47" s="20"/>
      <c r="S47" s="20"/>
      <c r="T47" s="22"/>
    </row>
    <row r="48" spans="1:20" s="158" customFormat="1" ht="15" customHeight="1" x14ac:dyDescent="0.2">
      <c r="A48" s="22"/>
      <c r="B48" s="34"/>
      <c r="C48" s="29"/>
      <c r="D48" s="29"/>
      <c r="E48" s="29"/>
      <c r="F48" s="32"/>
      <c r="G48" s="29"/>
      <c r="H48" s="29"/>
      <c r="I48" s="29"/>
      <c r="J48" s="32"/>
      <c r="K48" s="35"/>
      <c r="L48" s="33"/>
      <c r="M48" s="20"/>
      <c r="N48" s="20"/>
      <c r="O48" s="20"/>
      <c r="P48" s="20"/>
      <c r="Q48" s="20"/>
      <c r="R48" s="20"/>
      <c r="S48" s="20"/>
      <c r="T48" s="22"/>
    </row>
    <row r="49" spans="1:11" ht="24" thickBot="1" x14ac:dyDescent="0.4">
      <c r="A49" s="19"/>
      <c r="B49" s="36"/>
      <c r="C49" s="37"/>
      <c r="D49" s="37"/>
      <c r="E49" s="38"/>
      <c r="F49" s="38"/>
      <c r="G49" s="38"/>
      <c r="H49" s="38"/>
      <c r="I49" s="38"/>
      <c r="J49" s="38"/>
      <c r="K49" s="39"/>
    </row>
    <row r="50" spans="1:11" ht="36" customHeight="1" x14ac:dyDescent="0.35">
      <c r="A50" s="19"/>
      <c r="B50" s="18"/>
      <c r="C50" s="18"/>
      <c r="D50" s="18"/>
      <c r="F50" s="18"/>
      <c r="G50" s="18"/>
      <c r="H50" s="18"/>
      <c r="I50" s="18"/>
      <c r="J50" s="18"/>
    </row>
    <row r="51" spans="1:11" x14ac:dyDescent="0.35">
      <c r="A51" s="19"/>
      <c r="B51" s="19"/>
      <c r="C51" s="19"/>
      <c r="D51" s="19"/>
    </row>
    <row r="52" spans="1:11" x14ac:dyDescent="0.35">
      <c r="A52" s="19"/>
      <c r="B52" s="19"/>
      <c r="C52" s="19"/>
      <c r="D52" s="19"/>
    </row>
    <row r="54" spans="1:11" x14ac:dyDescent="0.35">
      <c r="G54" s="18"/>
      <c r="H54" s="19"/>
      <c r="I54" s="19"/>
    </row>
    <row r="55" spans="1:11" x14ac:dyDescent="0.35">
      <c r="G55" s="40"/>
    </row>
  </sheetData>
  <mergeCells count="1">
    <mergeCell ref="C14:E14"/>
  </mergeCells>
  <phoneticPr fontId="36" type="noConversion"/>
  <pageMargins left="0.25" right="0.25" top="0.75" bottom="0.75" header="0.3" footer="0.3"/>
  <pageSetup paperSize="9" scale="81" orientation="portrait" r:id="rId1"/>
  <headerFooter alignWithMargins="0">
    <oddFooter>&amp;L&amp;D&amp;C&amp; Template: &amp;A
&amp;F&amp;R&amp;P o&amp;Of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5"/>
  <sheetViews>
    <sheetView zoomScale="145" zoomScaleNormal="145" workbookViewId="0"/>
  </sheetViews>
  <sheetFormatPr defaultRowHeight="12.75" x14ac:dyDescent="0.2"/>
  <cols>
    <col min="1" max="1" width="10.7109375" customWidth="1"/>
    <col min="2" max="2" width="20" style="193" customWidth="1"/>
    <col min="3" max="3" width="27.42578125" customWidth="1"/>
    <col min="4" max="4" width="16.85546875" style="193" bestFit="1" customWidth="1"/>
    <col min="5" max="5" width="19.85546875" customWidth="1"/>
    <col min="6" max="6" width="21.42578125" customWidth="1"/>
    <col min="7" max="7" width="59" customWidth="1"/>
    <col min="8" max="8" width="2.85546875" customWidth="1"/>
  </cols>
  <sheetData>
    <row r="1" spans="1:9" x14ac:dyDescent="0.2">
      <c r="A1" s="194" t="s">
        <v>281</v>
      </c>
      <c r="B1" s="195" t="s">
        <v>282</v>
      </c>
      <c r="C1" s="194" t="s">
        <v>283</v>
      </c>
      <c r="D1" s="195" t="s">
        <v>284</v>
      </c>
      <c r="E1" s="194" t="s">
        <v>312</v>
      </c>
      <c r="F1" s="194" t="s">
        <v>287</v>
      </c>
      <c r="G1" s="194" t="s">
        <v>288</v>
      </c>
    </row>
    <row r="2" spans="1:9" s="198" customFormat="1" ht="25.5" x14ac:dyDescent="0.2">
      <c r="A2" s="196">
        <v>43314</v>
      </c>
      <c r="B2" s="197">
        <v>1</v>
      </c>
      <c r="C2" s="198" t="s">
        <v>285</v>
      </c>
      <c r="D2" s="197"/>
      <c r="F2" s="199" t="s">
        <v>309</v>
      </c>
      <c r="G2" s="199" t="s">
        <v>286</v>
      </c>
    </row>
    <row r="3" spans="1:9" s="198" customFormat="1" ht="25.5" x14ac:dyDescent="0.2">
      <c r="A3" s="196">
        <v>43318</v>
      </c>
      <c r="B3" s="197">
        <v>2</v>
      </c>
      <c r="C3" s="198" t="s">
        <v>294</v>
      </c>
      <c r="D3" s="197">
        <v>2.1</v>
      </c>
      <c r="E3" s="198" t="s">
        <v>295</v>
      </c>
      <c r="F3" s="198" t="s">
        <v>296</v>
      </c>
      <c r="G3" s="199" t="s">
        <v>297</v>
      </c>
      <c r="I3" s="201"/>
    </row>
    <row r="4" spans="1:9" s="198" customFormat="1" ht="25.5" x14ac:dyDescent="0.2">
      <c r="A4" s="196">
        <v>43314</v>
      </c>
      <c r="B4" s="197">
        <v>3</v>
      </c>
      <c r="C4" s="198" t="s">
        <v>289</v>
      </c>
      <c r="D4" s="197">
        <v>3.1</v>
      </c>
      <c r="E4" s="198" t="s">
        <v>313</v>
      </c>
      <c r="F4" s="198" t="s">
        <v>310</v>
      </c>
      <c r="G4" s="199" t="s">
        <v>307</v>
      </c>
      <c r="I4" s="201"/>
    </row>
    <row r="5" spans="1:9" s="198" customFormat="1" ht="26.25" customHeight="1" x14ac:dyDescent="0.2">
      <c r="A5" s="196">
        <v>43314</v>
      </c>
      <c r="B5" s="197">
        <v>4</v>
      </c>
      <c r="C5" s="198" t="s">
        <v>290</v>
      </c>
      <c r="D5" s="197" t="s">
        <v>291</v>
      </c>
      <c r="E5" s="198" t="s">
        <v>314</v>
      </c>
      <c r="F5" s="198" t="s">
        <v>292</v>
      </c>
      <c r="G5" s="199" t="s">
        <v>293</v>
      </c>
      <c r="I5" s="201"/>
    </row>
    <row r="6" spans="1:9" s="198" customFormat="1" ht="38.25" x14ac:dyDescent="0.2">
      <c r="A6" s="196">
        <v>43318</v>
      </c>
      <c r="B6" s="197">
        <v>5</v>
      </c>
      <c r="C6" s="198" t="s">
        <v>290</v>
      </c>
      <c r="D6" s="197" t="s">
        <v>291</v>
      </c>
      <c r="E6" s="198" t="s">
        <v>298</v>
      </c>
      <c r="F6" s="198" t="s">
        <v>299</v>
      </c>
      <c r="G6" s="199" t="s">
        <v>300</v>
      </c>
      <c r="I6" s="201"/>
    </row>
    <row r="7" spans="1:9" s="198" customFormat="1" ht="89.25" x14ac:dyDescent="0.2">
      <c r="A7" s="196">
        <v>43318</v>
      </c>
      <c r="B7" s="197">
        <v>6</v>
      </c>
      <c r="C7" s="198" t="s">
        <v>290</v>
      </c>
      <c r="D7" s="200" t="s">
        <v>291</v>
      </c>
      <c r="E7" s="201" t="s">
        <v>304</v>
      </c>
      <c r="F7" s="201" t="s">
        <v>305</v>
      </c>
      <c r="G7" s="202" t="s">
        <v>315</v>
      </c>
      <c r="I7" s="201"/>
    </row>
    <row r="8" spans="1:9" x14ac:dyDescent="0.2">
      <c r="A8" s="196">
        <v>43318</v>
      </c>
      <c r="B8" s="197">
        <v>7</v>
      </c>
      <c r="C8" s="198" t="s">
        <v>290</v>
      </c>
      <c r="D8" s="200" t="s">
        <v>291</v>
      </c>
      <c r="E8" s="198" t="s">
        <v>306</v>
      </c>
      <c r="F8" s="198" t="s">
        <v>311</v>
      </c>
      <c r="G8" s="198" t="s">
        <v>308</v>
      </c>
      <c r="I8" s="201"/>
    </row>
    <row r="9" spans="1:9" x14ac:dyDescent="0.2">
      <c r="A9" s="196">
        <v>43991</v>
      </c>
      <c r="B9" s="197">
        <v>8</v>
      </c>
      <c r="C9" s="198" t="s">
        <v>289</v>
      </c>
      <c r="D9" s="197">
        <v>3.1</v>
      </c>
      <c r="E9" s="198" t="s">
        <v>321</v>
      </c>
      <c r="F9" s="198" t="s">
        <v>320</v>
      </c>
      <c r="G9" s="198" t="s">
        <v>322</v>
      </c>
      <c r="I9" s="201"/>
    </row>
    <row r="10" spans="1:9" x14ac:dyDescent="0.2">
      <c r="A10" s="196">
        <v>43991</v>
      </c>
      <c r="B10" s="197">
        <v>9</v>
      </c>
      <c r="C10" s="198" t="s">
        <v>289</v>
      </c>
      <c r="D10" s="197">
        <v>3.1</v>
      </c>
      <c r="E10" s="198" t="s">
        <v>323</v>
      </c>
      <c r="F10" s="198" t="s">
        <v>311</v>
      </c>
      <c r="G10" s="201" t="s">
        <v>351</v>
      </c>
      <c r="I10" s="201"/>
    </row>
    <row r="11" spans="1:9" ht="38.25" x14ac:dyDescent="0.2">
      <c r="A11" s="196">
        <v>43991</v>
      </c>
      <c r="B11" s="197">
        <v>10</v>
      </c>
      <c r="C11" s="198" t="s">
        <v>289</v>
      </c>
      <c r="D11" s="197">
        <v>3.1</v>
      </c>
      <c r="E11" s="199" t="s">
        <v>326</v>
      </c>
      <c r="F11" s="198" t="s">
        <v>328</v>
      </c>
      <c r="G11" s="199" t="s">
        <v>327</v>
      </c>
      <c r="I11" s="201"/>
    </row>
    <row r="12" spans="1:9" x14ac:dyDescent="0.2">
      <c r="A12" s="196">
        <v>43991</v>
      </c>
      <c r="B12" s="197">
        <v>11</v>
      </c>
      <c r="C12" s="198" t="s">
        <v>324</v>
      </c>
      <c r="D12" s="200" t="s">
        <v>339</v>
      </c>
      <c r="E12" s="201" t="s">
        <v>340</v>
      </c>
      <c r="F12" s="201" t="s">
        <v>320</v>
      </c>
      <c r="G12" s="201" t="s">
        <v>341</v>
      </c>
      <c r="I12" s="201"/>
    </row>
    <row r="13" spans="1:9" ht="38.25" x14ac:dyDescent="0.2">
      <c r="A13" s="196">
        <v>44028</v>
      </c>
      <c r="B13" s="197">
        <v>12</v>
      </c>
      <c r="C13" s="201" t="s">
        <v>330</v>
      </c>
      <c r="D13" s="197" t="s">
        <v>198</v>
      </c>
      <c r="E13" s="201" t="s">
        <v>338</v>
      </c>
      <c r="F13" s="202" t="s">
        <v>332</v>
      </c>
      <c r="G13" s="202" t="s">
        <v>331</v>
      </c>
      <c r="I13" s="201"/>
    </row>
    <row r="14" spans="1:9" ht="51" x14ac:dyDescent="0.2">
      <c r="A14" s="196">
        <v>43999</v>
      </c>
      <c r="B14" s="197">
        <v>13</v>
      </c>
      <c r="C14" s="201" t="s">
        <v>333</v>
      </c>
      <c r="D14" s="200" t="s">
        <v>334</v>
      </c>
      <c r="E14" s="201" t="s">
        <v>335</v>
      </c>
      <c r="F14" s="202" t="s">
        <v>336</v>
      </c>
      <c r="G14" s="202" t="s">
        <v>337</v>
      </c>
      <c r="I14" s="201"/>
    </row>
    <row r="15" spans="1:9" x14ac:dyDescent="0.2">
      <c r="A15" s="196">
        <v>43991</v>
      </c>
      <c r="B15" s="197">
        <v>14</v>
      </c>
      <c r="C15" s="198" t="s">
        <v>290</v>
      </c>
      <c r="D15" s="197"/>
      <c r="E15" s="198"/>
      <c r="F15" s="198"/>
      <c r="G15" s="198" t="s">
        <v>325</v>
      </c>
      <c r="I15" s="201"/>
    </row>
    <row r="16" spans="1:9" x14ac:dyDescent="0.2">
      <c r="A16" s="196">
        <v>44038</v>
      </c>
      <c r="B16" s="197">
        <v>15</v>
      </c>
      <c r="C16" s="198" t="s">
        <v>373</v>
      </c>
      <c r="D16" s="200" t="s">
        <v>346</v>
      </c>
      <c r="E16" s="201" t="s">
        <v>344</v>
      </c>
      <c r="F16" s="201" t="s">
        <v>345</v>
      </c>
      <c r="G16" s="202" t="s">
        <v>347</v>
      </c>
      <c r="I16" s="201"/>
    </row>
    <row r="17" spans="1:9" x14ac:dyDescent="0.2">
      <c r="A17" s="211">
        <v>44038</v>
      </c>
      <c r="B17" s="197">
        <v>16</v>
      </c>
      <c r="C17" s="198" t="s">
        <v>289</v>
      </c>
      <c r="D17" s="197">
        <v>3.1</v>
      </c>
      <c r="E17" s="201" t="s">
        <v>348</v>
      </c>
      <c r="F17" s="198" t="s">
        <v>320</v>
      </c>
      <c r="G17" s="201" t="s">
        <v>349</v>
      </c>
      <c r="I17" s="201"/>
    </row>
    <row r="18" spans="1:9" x14ac:dyDescent="0.2">
      <c r="A18" s="211">
        <v>44038</v>
      </c>
      <c r="B18" s="197">
        <v>17</v>
      </c>
      <c r="C18" s="198" t="s">
        <v>289</v>
      </c>
      <c r="D18" s="197">
        <v>3.1</v>
      </c>
      <c r="E18" s="201" t="s">
        <v>350</v>
      </c>
      <c r="F18" s="198" t="s">
        <v>311</v>
      </c>
      <c r="G18" s="201" t="s">
        <v>352</v>
      </c>
      <c r="I18" s="201"/>
    </row>
    <row r="19" spans="1:9" x14ac:dyDescent="0.2">
      <c r="A19" s="196">
        <v>44038</v>
      </c>
      <c r="B19" s="197">
        <v>18</v>
      </c>
      <c r="C19" s="198" t="s">
        <v>373</v>
      </c>
      <c r="D19" s="200" t="s">
        <v>291</v>
      </c>
      <c r="E19" s="201" t="s">
        <v>359</v>
      </c>
      <c r="F19" s="201" t="s">
        <v>360</v>
      </c>
      <c r="G19" s="202" t="s">
        <v>361</v>
      </c>
    </row>
    <row r="20" spans="1:9" x14ac:dyDescent="0.2">
      <c r="A20" s="196">
        <v>44038</v>
      </c>
      <c r="B20" s="197">
        <v>19</v>
      </c>
      <c r="C20" s="211" t="s">
        <v>373</v>
      </c>
      <c r="D20" s="200" t="s">
        <v>346</v>
      </c>
      <c r="E20" s="201" t="s">
        <v>358</v>
      </c>
      <c r="F20" s="201" t="s">
        <v>360</v>
      </c>
      <c r="G20" s="202" t="s">
        <v>362</v>
      </c>
    </row>
    <row r="21" spans="1:9" x14ac:dyDescent="0.2">
      <c r="A21" s="196">
        <v>44038</v>
      </c>
      <c r="B21" s="197">
        <v>20</v>
      </c>
      <c r="C21" s="201" t="s">
        <v>364</v>
      </c>
      <c r="D21" s="197">
        <v>4.0999999999999996</v>
      </c>
      <c r="E21" s="201" t="s">
        <v>365</v>
      </c>
      <c r="F21" s="201" t="s">
        <v>320</v>
      </c>
      <c r="G21" s="201" t="s">
        <v>366</v>
      </c>
      <c r="I21" s="201"/>
    </row>
    <row r="22" spans="1:9" x14ac:dyDescent="0.2">
      <c r="A22" s="196">
        <v>44038</v>
      </c>
      <c r="B22" s="197">
        <v>21</v>
      </c>
      <c r="C22" s="201" t="s">
        <v>364</v>
      </c>
      <c r="D22" s="197">
        <v>4.0999999999999996</v>
      </c>
      <c r="E22" s="201" t="s">
        <v>368</v>
      </c>
      <c r="F22" s="201" t="s">
        <v>369</v>
      </c>
      <c r="G22" s="201" t="s">
        <v>370</v>
      </c>
    </row>
    <row r="23" spans="1:9" ht="25.5" x14ac:dyDescent="0.2">
      <c r="A23" s="196">
        <v>44038</v>
      </c>
      <c r="B23" s="197">
        <v>22</v>
      </c>
      <c r="C23" s="201" t="s">
        <v>364</v>
      </c>
      <c r="D23" s="197">
        <v>4.0999999999999996</v>
      </c>
      <c r="E23" s="202" t="s">
        <v>372</v>
      </c>
      <c r="F23" s="201" t="s">
        <v>311</v>
      </c>
      <c r="G23" s="202" t="s">
        <v>367</v>
      </c>
    </row>
    <row r="24" spans="1:9" ht="25.5" x14ac:dyDescent="0.2">
      <c r="A24" s="196">
        <v>44038</v>
      </c>
      <c r="B24" s="197">
        <v>23</v>
      </c>
      <c r="C24" s="211" t="s">
        <v>373</v>
      </c>
      <c r="D24" s="200" t="s">
        <v>374</v>
      </c>
      <c r="E24" s="202" t="s">
        <v>376</v>
      </c>
      <c r="F24" s="198" t="s">
        <v>299</v>
      </c>
      <c r="G24" s="202" t="s">
        <v>375</v>
      </c>
    </row>
    <row r="25" spans="1:9" x14ac:dyDescent="0.2">
      <c r="A25" s="196"/>
      <c r="B25" s="197"/>
      <c r="C25" s="201"/>
      <c r="D25" s="197"/>
      <c r="E25" s="201"/>
      <c r="F25" s="201"/>
      <c r="G25" s="202"/>
    </row>
    <row r="26" spans="1:9" x14ac:dyDescent="0.2">
      <c r="A26" s="196"/>
      <c r="B26" s="197"/>
      <c r="C26" s="201"/>
      <c r="D26" s="197"/>
      <c r="E26" s="201"/>
      <c r="F26" s="201"/>
      <c r="G26" s="202"/>
    </row>
    <row r="27" spans="1:9" x14ac:dyDescent="0.2">
      <c r="A27" s="196"/>
      <c r="B27" s="197"/>
      <c r="C27" s="201"/>
      <c r="D27" s="197"/>
      <c r="E27" s="201"/>
      <c r="F27" s="201"/>
      <c r="G27" s="202"/>
    </row>
    <row r="28" spans="1:9" x14ac:dyDescent="0.2">
      <c r="A28" s="196"/>
      <c r="B28" s="197"/>
      <c r="C28" s="201"/>
      <c r="D28" s="197"/>
      <c r="E28" s="201"/>
      <c r="F28" s="201"/>
      <c r="G28" s="202"/>
    </row>
    <row r="29" spans="1:9" x14ac:dyDescent="0.2">
      <c r="A29" s="196"/>
      <c r="B29" s="197"/>
      <c r="C29" s="201"/>
      <c r="D29" s="197"/>
      <c r="E29" s="201"/>
      <c r="F29" s="201"/>
      <c r="G29" s="202"/>
    </row>
    <row r="30" spans="1:9" x14ac:dyDescent="0.2">
      <c r="A30" s="196"/>
      <c r="B30" s="197"/>
      <c r="C30" s="198"/>
      <c r="D30" s="197"/>
      <c r="E30" s="198"/>
      <c r="F30" s="198"/>
      <c r="G30" s="199"/>
    </row>
    <row r="31" spans="1:9" x14ac:dyDescent="0.2">
      <c r="A31" s="196"/>
      <c r="B31" s="197"/>
      <c r="C31" s="198"/>
      <c r="D31" s="197"/>
      <c r="E31" s="198"/>
      <c r="F31" s="198"/>
      <c r="G31" s="199"/>
    </row>
    <row r="32" spans="1:9" x14ac:dyDescent="0.2">
      <c r="A32" s="196"/>
      <c r="B32" s="197"/>
      <c r="C32" s="198"/>
      <c r="D32" s="197"/>
      <c r="E32" s="198"/>
      <c r="F32" s="198"/>
      <c r="G32" s="199"/>
    </row>
    <row r="33" spans="1:7" x14ac:dyDescent="0.2">
      <c r="A33" s="196"/>
      <c r="B33" s="197"/>
      <c r="C33" s="198"/>
      <c r="D33" s="197"/>
      <c r="E33" s="198"/>
      <c r="F33" s="198"/>
      <c r="G33" s="199"/>
    </row>
    <row r="34" spans="1:7" x14ac:dyDescent="0.2">
      <c r="A34" s="196"/>
      <c r="B34" s="197"/>
      <c r="C34" s="198"/>
      <c r="D34" s="197"/>
      <c r="E34" s="198"/>
      <c r="F34" s="198"/>
      <c r="G34" s="199"/>
    </row>
    <row r="35" spans="1:7" x14ac:dyDescent="0.2">
      <c r="A35" s="196"/>
      <c r="B35" s="197"/>
      <c r="C35" s="198"/>
      <c r="D35" s="197"/>
      <c r="E35" s="198"/>
      <c r="F35" s="198"/>
      <c r="G35" s="199"/>
    </row>
    <row r="36" spans="1:7" x14ac:dyDescent="0.2">
      <c r="A36" s="196"/>
      <c r="B36" s="197"/>
      <c r="C36" s="198"/>
      <c r="D36" s="197"/>
      <c r="E36" s="198"/>
      <c r="F36" s="198"/>
      <c r="G36" s="199"/>
    </row>
    <row r="37" spans="1:7" x14ac:dyDescent="0.2">
      <c r="A37" s="196"/>
      <c r="B37" s="197"/>
      <c r="C37" s="198"/>
      <c r="D37" s="197"/>
      <c r="E37" s="198"/>
      <c r="F37" s="198"/>
      <c r="G37" s="199"/>
    </row>
    <row r="38" spans="1:7" x14ac:dyDescent="0.2">
      <c r="A38" s="196"/>
      <c r="B38" s="197"/>
      <c r="C38" s="198"/>
      <c r="D38" s="197"/>
      <c r="E38" s="198"/>
      <c r="F38" s="198"/>
      <c r="G38" s="199"/>
    </row>
    <row r="39" spans="1:7" x14ac:dyDescent="0.2">
      <c r="A39" s="196"/>
      <c r="B39" s="197"/>
      <c r="C39" s="198"/>
      <c r="D39" s="197"/>
      <c r="E39" s="198"/>
      <c r="F39" s="198"/>
      <c r="G39" s="199"/>
    </row>
    <row r="40" spans="1:7" x14ac:dyDescent="0.2">
      <c r="A40" s="196"/>
      <c r="B40" s="197"/>
      <c r="C40" s="198"/>
      <c r="D40" s="197"/>
      <c r="E40" s="198"/>
      <c r="F40" s="198"/>
      <c r="G40" s="199"/>
    </row>
    <row r="41" spans="1:7" x14ac:dyDescent="0.2">
      <c r="A41" s="196"/>
      <c r="B41" s="197"/>
      <c r="C41" s="198"/>
      <c r="D41" s="197"/>
      <c r="E41" s="198"/>
      <c r="F41" s="198"/>
      <c r="G41" s="199"/>
    </row>
    <row r="42" spans="1:7" x14ac:dyDescent="0.2">
      <c r="A42" s="196"/>
      <c r="B42" s="197"/>
      <c r="C42" s="198"/>
      <c r="D42" s="197"/>
      <c r="E42" s="198"/>
      <c r="F42" s="198"/>
      <c r="G42" s="199"/>
    </row>
    <row r="43" spans="1:7" x14ac:dyDescent="0.2">
      <c r="A43" s="196"/>
      <c r="B43" s="197"/>
      <c r="C43" s="198"/>
      <c r="D43" s="197"/>
      <c r="E43" s="198"/>
      <c r="F43" s="198"/>
      <c r="G43" s="199"/>
    </row>
    <row r="44" spans="1:7" x14ac:dyDescent="0.2">
      <c r="A44" s="196"/>
      <c r="B44" s="197"/>
      <c r="C44" s="198"/>
      <c r="D44" s="197"/>
      <c r="E44" s="198"/>
      <c r="F44" s="198"/>
      <c r="G44" s="199"/>
    </row>
    <row r="45" spans="1:7" x14ac:dyDescent="0.2">
      <c r="A45" s="196"/>
      <c r="B45" s="197"/>
      <c r="C45" s="198"/>
      <c r="D45" s="197"/>
      <c r="E45" s="198"/>
      <c r="F45" s="198"/>
      <c r="G45" s="19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A9"/>
  <sheetViews>
    <sheetView workbookViewId="0"/>
  </sheetViews>
  <sheetFormatPr defaultRowHeight="15" customHeight="1" x14ac:dyDescent="0.2"/>
  <cols>
    <col min="1" max="16384" width="9.140625" style="139"/>
  </cols>
  <sheetData>
    <row r="1" spans="1:1" ht="15" customHeight="1" x14ac:dyDescent="0.2">
      <c r="A1" s="139" t="s">
        <v>182</v>
      </c>
    </row>
    <row r="2" spans="1:1" ht="15" customHeight="1" x14ac:dyDescent="0.2">
      <c r="A2" s="140" t="s">
        <v>183</v>
      </c>
    </row>
    <row r="3" spans="1:1" ht="15" customHeight="1" x14ac:dyDescent="0.2">
      <c r="A3" s="140" t="s">
        <v>184</v>
      </c>
    </row>
    <row r="4" spans="1:1" ht="15" customHeight="1" x14ac:dyDescent="0.2">
      <c r="A4" s="140" t="s">
        <v>185</v>
      </c>
    </row>
    <row r="5" spans="1:1" ht="15" customHeight="1" x14ac:dyDescent="0.2">
      <c r="A5" s="140" t="s">
        <v>186</v>
      </c>
    </row>
    <row r="6" spans="1:1" ht="15" customHeight="1" x14ac:dyDescent="0.2">
      <c r="A6" s="140" t="s">
        <v>187</v>
      </c>
    </row>
    <row r="7" spans="1:1" ht="15" customHeight="1" x14ac:dyDescent="0.2">
      <c r="A7" s="140" t="s">
        <v>188</v>
      </c>
    </row>
    <row r="8" spans="1:1" ht="15" customHeight="1" x14ac:dyDescent="0.2">
      <c r="A8" s="140" t="s">
        <v>189</v>
      </c>
    </row>
    <row r="9" spans="1:1" ht="15" customHeight="1" x14ac:dyDescent="0.2">
      <c r="A9" s="140" t="s">
        <v>178</v>
      </c>
    </row>
  </sheetData>
  <pageMargins left="0.7" right="0.7" top="0.75" bottom="0.75" header="0.3" footer="0.3"/>
  <pageSetup paperSize="9" orientation="landscape" r:id="rId1"/>
  <headerFooter>
    <oddFooter>&amp;L&amp;8&amp;F&amp;D&amp;T&amp;C&amp;8&amp;A&amp;R&amp;8Page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H36"/>
  <sheetViews>
    <sheetView workbookViewId="0"/>
  </sheetViews>
  <sheetFormatPr defaultRowHeight="12.75" x14ac:dyDescent="0.2"/>
  <cols>
    <col min="1" max="1" width="12" style="43" customWidth="1"/>
    <col min="2" max="2" width="42.7109375" style="43" customWidth="1"/>
    <col min="3" max="3" width="55.85546875" style="43" bestFit="1" customWidth="1"/>
    <col min="4" max="4" width="42.85546875" style="43" customWidth="1"/>
    <col min="5" max="5" width="6.7109375" style="43" customWidth="1"/>
    <col min="6" max="8" width="19.85546875" style="43" customWidth="1"/>
    <col min="9" max="9" width="18.28515625" style="43" customWidth="1"/>
    <col min="10" max="16384" width="9.140625" style="43"/>
  </cols>
  <sheetData>
    <row r="1" spans="2:8" ht="34.5" x14ac:dyDescent="0.45">
      <c r="B1" s="44" t="s">
        <v>115</v>
      </c>
      <c r="D1" s="122"/>
    </row>
    <row r="2" spans="2:8" ht="15" x14ac:dyDescent="0.25">
      <c r="B2" s="162" t="str">
        <f>Tradingname</f>
        <v>SEA Gas Partnership</v>
      </c>
      <c r="C2" s="163"/>
    </row>
    <row r="3" spans="2:8" ht="15" x14ac:dyDescent="0.25">
      <c r="B3" s="164" t="s">
        <v>221</v>
      </c>
      <c r="C3" s="165">
        <f>Yearending</f>
        <v>44012</v>
      </c>
    </row>
    <row r="4" spans="2:8" ht="20.25" x14ac:dyDescent="0.3">
      <c r="B4" s="41"/>
    </row>
    <row r="5" spans="2:8" ht="15.75" x14ac:dyDescent="0.25">
      <c r="B5" s="65" t="s">
        <v>224</v>
      </c>
    </row>
    <row r="6" spans="2:8" x14ac:dyDescent="0.2">
      <c r="B6" s="45"/>
      <c r="C6" s="48"/>
      <c r="D6" s="48"/>
      <c r="E6" s="49"/>
      <c r="F6" s="66"/>
      <c r="G6" s="50"/>
      <c r="H6" s="50"/>
    </row>
    <row r="7" spans="2:8" ht="13.5" customHeight="1" x14ac:dyDescent="0.2">
      <c r="B7" s="109" t="s">
        <v>31</v>
      </c>
      <c r="C7" s="262" t="s">
        <v>431</v>
      </c>
    </row>
    <row r="8" spans="2:8" ht="13.5" customHeight="1" x14ac:dyDescent="0.2">
      <c r="B8" s="109" t="s">
        <v>220</v>
      </c>
      <c r="C8" s="258">
        <v>11</v>
      </c>
    </row>
    <row r="9" spans="2:8" ht="13.5" customHeight="1" x14ac:dyDescent="0.2">
      <c r="B9" s="109" t="s">
        <v>32</v>
      </c>
      <c r="C9" s="258">
        <v>4</v>
      </c>
    </row>
    <row r="10" spans="2:8" ht="13.5" customHeight="1" x14ac:dyDescent="0.2">
      <c r="B10" s="109" t="s">
        <v>33</v>
      </c>
      <c r="C10" s="219" t="s">
        <v>385</v>
      </c>
    </row>
    <row r="12" spans="2:8" ht="15.75" x14ac:dyDescent="0.25">
      <c r="B12" s="65" t="s">
        <v>225</v>
      </c>
    </row>
    <row r="14" spans="2:8" ht="51" customHeight="1" x14ac:dyDescent="0.2">
      <c r="B14" s="51" t="s">
        <v>34</v>
      </c>
      <c r="C14" s="52" t="s">
        <v>153</v>
      </c>
      <c r="D14" s="52" t="s">
        <v>48</v>
      </c>
    </row>
    <row r="15" spans="2:8" ht="14.25" x14ac:dyDescent="0.2">
      <c r="B15" s="166" t="s">
        <v>35</v>
      </c>
      <c r="C15" s="167"/>
      <c r="D15" s="167"/>
    </row>
    <row r="16" spans="2:8" x14ac:dyDescent="0.2">
      <c r="B16" s="110" t="s">
        <v>36</v>
      </c>
      <c r="C16" s="220" t="s">
        <v>386</v>
      </c>
      <c r="D16" s="220" t="s">
        <v>387</v>
      </c>
    </row>
    <row r="17" spans="2:4" ht="17.25" customHeight="1" x14ac:dyDescent="0.2">
      <c r="B17" s="110" t="s">
        <v>37</v>
      </c>
      <c r="C17" s="220" t="s">
        <v>386</v>
      </c>
      <c r="D17" s="220" t="s">
        <v>387</v>
      </c>
    </row>
    <row r="18" spans="2:4" x14ac:dyDescent="0.2">
      <c r="B18" s="110" t="s">
        <v>38</v>
      </c>
      <c r="C18" s="220" t="s">
        <v>386</v>
      </c>
      <c r="D18" s="220" t="s">
        <v>387</v>
      </c>
    </row>
    <row r="19" spans="2:4" ht="14.25" x14ac:dyDescent="0.2">
      <c r="B19" s="166" t="s">
        <v>280</v>
      </c>
      <c r="C19" s="221"/>
      <c r="D19" s="221"/>
    </row>
    <row r="20" spans="2:4" x14ac:dyDescent="0.2">
      <c r="B20" s="110" t="s">
        <v>39</v>
      </c>
      <c r="C20" s="220" t="s">
        <v>387</v>
      </c>
      <c r="D20" s="220" t="s">
        <v>387</v>
      </c>
    </row>
    <row r="21" spans="2:4" x14ac:dyDescent="0.2">
      <c r="B21" s="110" t="s">
        <v>40</v>
      </c>
      <c r="C21" s="220" t="s">
        <v>387</v>
      </c>
      <c r="D21" s="220" t="s">
        <v>387</v>
      </c>
    </row>
    <row r="22" spans="2:4" ht="14.25" x14ac:dyDescent="0.2">
      <c r="B22" s="166" t="s">
        <v>41</v>
      </c>
      <c r="C22" s="221"/>
      <c r="D22" s="221"/>
    </row>
    <row r="23" spans="2:4" x14ac:dyDescent="0.2">
      <c r="B23" s="110" t="s">
        <v>42</v>
      </c>
      <c r="C23" s="220" t="s">
        <v>387</v>
      </c>
      <c r="D23" s="220" t="s">
        <v>387</v>
      </c>
    </row>
    <row r="24" spans="2:4" x14ac:dyDescent="0.2">
      <c r="B24" s="110" t="s">
        <v>43</v>
      </c>
      <c r="C24" s="220" t="s">
        <v>387</v>
      </c>
      <c r="D24" s="220" t="s">
        <v>387</v>
      </c>
    </row>
    <row r="25" spans="2:4" ht="14.25" x14ac:dyDescent="0.2">
      <c r="B25" s="166" t="s">
        <v>44</v>
      </c>
      <c r="C25" s="221"/>
      <c r="D25" s="221"/>
    </row>
    <row r="26" spans="2:4" x14ac:dyDescent="0.2">
      <c r="B26" s="110" t="s">
        <v>45</v>
      </c>
      <c r="C26" s="220" t="s">
        <v>387</v>
      </c>
      <c r="D26" s="220" t="s">
        <v>387</v>
      </c>
    </row>
    <row r="27" spans="2:4" x14ac:dyDescent="0.2">
      <c r="B27" s="110" t="s">
        <v>46</v>
      </c>
      <c r="C27" s="220" t="s">
        <v>387</v>
      </c>
      <c r="D27" s="220" t="s">
        <v>387</v>
      </c>
    </row>
    <row r="28" spans="2:4" ht="14.25" x14ac:dyDescent="0.2">
      <c r="B28" s="166" t="s">
        <v>47</v>
      </c>
      <c r="C28" s="221"/>
      <c r="D28" s="221"/>
    </row>
    <row r="29" spans="2:4" x14ac:dyDescent="0.2">
      <c r="B29" s="222" t="s">
        <v>388</v>
      </c>
      <c r="C29" s="220" t="s">
        <v>386</v>
      </c>
      <c r="D29" s="219" t="s">
        <v>387</v>
      </c>
    </row>
    <row r="30" spans="2:4" x14ac:dyDescent="0.2">
      <c r="B30" s="222" t="s">
        <v>389</v>
      </c>
      <c r="C30" s="220" t="s">
        <v>386</v>
      </c>
      <c r="D30" s="219" t="s">
        <v>387</v>
      </c>
    </row>
    <row r="31" spans="2:4" x14ac:dyDescent="0.2">
      <c r="B31" s="222" t="s">
        <v>390</v>
      </c>
      <c r="C31" s="220" t="s">
        <v>386</v>
      </c>
      <c r="D31" s="219" t="s">
        <v>387</v>
      </c>
    </row>
    <row r="32" spans="2:4" x14ac:dyDescent="0.2">
      <c r="B32" s="222" t="s">
        <v>391</v>
      </c>
      <c r="C32" s="220" t="s">
        <v>386</v>
      </c>
      <c r="D32" s="219" t="s">
        <v>387</v>
      </c>
    </row>
    <row r="33" spans="2:4" x14ac:dyDescent="0.2">
      <c r="B33" s="222" t="s">
        <v>392</v>
      </c>
      <c r="C33" s="220" t="s">
        <v>386</v>
      </c>
      <c r="D33" s="219" t="s">
        <v>387</v>
      </c>
    </row>
    <row r="34" spans="2:4" x14ac:dyDescent="0.2">
      <c r="B34" s="222" t="s">
        <v>393</v>
      </c>
      <c r="C34" s="220" t="s">
        <v>386</v>
      </c>
      <c r="D34" s="219" t="s">
        <v>387</v>
      </c>
    </row>
    <row r="35" spans="2:4" x14ac:dyDescent="0.2">
      <c r="B35" s="222" t="s">
        <v>394</v>
      </c>
      <c r="C35" s="220" t="s">
        <v>386</v>
      </c>
      <c r="D35" s="219" t="s">
        <v>387</v>
      </c>
    </row>
    <row r="36" spans="2:4" x14ac:dyDescent="0.2">
      <c r="B36" s="222" t="s">
        <v>222</v>
      </c>
      <c r="C36" s="219"/>
      <c r="D36" s="219"/>
    </row>
  </sheetData>
  <dataValidations count="2">
    <dataValidation type="list" allowBlank="1" showInputMessage="1" showErrorMessage="1" sqref="C10" xr:uid="{00000000-0002-0000-0200-000000000000}">
      <formula1>"Distribution,Transmission"</formula1>
    </dataValidation>
    <dataValidation type="list" allowBlank="1" showInputMessage="1" showErrorMessage="1" sqref="C16:D18 C20:D21 C23:D24 C26:D27" xr:uid="{00000000-0002-0000-0200-000001000000}">
      <formula1>"Yes,No"</formula1>
    </dataValidation>
  </dataValidations>
  <pageMargins left="0.75" right="0.75" top="1" bottom="1" header="0.5" footer="0.5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G10"/>
  <sheetViews>
    <sheetView workbookViewId="0"/>
  </sheetViews>
  <sheetFormatPr defaultRowHeight="12.75" x14ac:dyDescent="0.2"/>
  <cols>
    <col min="1" max="1" width="12" style="43" customWidth="1"/>
    <col min="2" max="2" width="37.5703125" style="43" customWidth="1"/>
    <col min="3" max="3" width="42.85546875" style="43" customWidth="1"/>
    <col min="4" max="4" width="6.7109375" style="43" customWidth="1"/>
    <col min="5" max="7" width="19.85546875" style="43" customWidth="1"/>
    <col min="8" max="8" width="18.28515625" style="43" customWidth="1"/>
    <col min="9" max="16384" width="9.140625" style="43"/>
  </cols>
  <sheetData>
    <row r="1" spans="2:7" ht="20.25" x14ac:dyDescent="0.3">
      <c r="B1" s="44" t="s">
        <v>109</v>
      </c>
      <c r="C1" s="42"/>
      <c r="D1" s="42"/>
      <c r="E1" s="42"/>
      <c r="F1" s="42"/>
      <c r="G1" s="42"/>
    </row>
    <row r="2" spans="2:7" ht="15" x14ac:dyDescent="0.25">
      <c r="B2" s="162" t="str">
        <f>Tradingname</f>
        <v>SEA Gas Partnership</v>
      </c>
      <c r="C2" s="163"/>
    </row>
    <row r="3" spans="2:7" ht="15" x14ac:dyDescent="0.25">
      <c r="B3" s="164" t="s">
        <v>221</v>
      </c>
      <c r="C3" s="165">
        <f>Yearending</f>
        <v>44012</v>
      </c>
    </row>
    <row r="4" spans="2:7" ht="14.25" customHeight="1" x14ac:dyDescent="0.3">
      <c r="B4" s="41"/>
    </row>
    <row r="5" spans="2:7" ht="15.75" x14ac:dyDescent="0.25">
      <c r="B5" s="65" t="s">
        <v>266</v>
      </c>
    </row>
    <row r="6" spans="2:7" x14ac:dyDescent="0.2">
      <c r="B6" s="45"/>
      <c r="C6" s="48"/>
      <c r="D6" s="49"/>
      <c r="E6" s="66"/>
      <c r="F6" s="50"/>
      <c r="G6" s="50"/>
    </row>
    <row r="7" spans="2:7" ht="57" customHeight="1" x14ac:dyDescent="0.2">
      <c r="B7" s="51"/>
      <c r="C7" s="108" t="s">
        <v>113</v>
      </c>
    </row>
    <row r="8" spans="2:7" ht="13.5" customHeight="1" x14ac:dyDescent="0.2">
      <c r="B8" s="109" t="s">
        <v>110</v>
      </c>
      <c r="C8" s="225">
        <f ca="1">'2. Revenues and expenses'!F40</f>
        <v>1423879.6649237555</v>
      </c>
      <c r="D8" s="203"/>
    </row>
    <row r="9" spans="2:7" ht="13.5" customHeight="1" x14ac:dyDescent="0.2">
      <c r="B9" s="109" t="s">
        <v>111</v>
      </c>
      <c r="C9" s="187">
        <f>'3. Statement of pipeline assets'!$D$85</f>
        <v>13089376.512160912</v>
      </c>
    </row>
    <row r="10" spans="2:7" ht="13.5" customHeight="1" x14ac:dyDescent="0.2">
      <c r="B10" s="109" t="s">
        <v>112</v>
      </c>
      <c r="C10" s="210">
        <f ca="1">IFERROR(C8/C9,0)</f>
        <v>0.10878132076045603</v>
      </c>
    </row>
  </sheetData>
  <pageMargins left="0.75" right="0.75" top="1" bottom="1" header="0.5" footer="0.5"/>
  <pageSetup paperSize="9" scale="59" orientation="landscape" r:id="rId1"/>
  <headerFooter alignWithMargins="0"/>
  <colBreaks count="1" manualBreakCount="1">
    <brk id="4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  <pageSetUpPr fitToPage="1"/>
  </sheetPr>
  <dimension ref="B1:J40"/>
  <sheetViews>
    <sheetView workbookViewId="0"/>
  </sheetViews>
  <sheetFormatPr defaultRowHeight="12.75" x14ac:dyDescent="0.2"/>
  <cols>
    <col min="1" max="1" width="12" style="43" customWidth="1"/>
    <col min="2" max="2" width="16.42578125" style="43" bestFit="1" customWidth="1"/>
    <col min="3" max="3" width="43.42578125" style="43" customWidth="1"/>
    <col min="4" max="9" width="20.7109375" style="43" customWidth="1"/>
    <col min="10" max="16384" width="9.140625" style="43"/>
  </cols>
  <sheetData>
    <row r="1" spans="2:9" ht="20.25" x14ac:dyDescent="0.3">
      <c r="B1" s="302" t="s">
        <v>235</v>
      </c>
      <c r="C1" s="302"/>
      <c r="D1" s="302"/>
      <c r="E1" s="42"/>
      <c r="F1" s="42"/>
      <c r="G1" s="42"/>
      <c r="H1" s="42"/>
      <c r="I1" s="42"/>
    </row>
    <row r="2" spans="2:9" ht="18" customHeight="1" x14ac:dyDescent="0.45">
      <c r="B2" s="162" t="str">
        <f>Tradingname</f>
        <v>SEA Gas Partnership</v>
      </c>
      <c r="C2" s="163"/>
      <c r="I2" s="122"/>
    </row>
    <row r="3" spans="2:9" ht="15" x14ac:dyDescent="0.25">
      <c r="B3" s="164" t="s">
        <v>221</v>
      </c>
      <c r="C3" s="165">
        <f>Yearending</f>
        <v>44012</v>
      </c>
    </row>
    <row r="4" spans="2:9" ht="12.75" customHeight="1" x14ac:dyDescent="0.3">
      <c r="B4" s="41"/>
      <c r="D4" s="114"/>
      <c r="G4" s="114"/>
    </row>
    <row r="5" spans="2:9" ht="15.75" x14ac:dyDescent="0.2">
      <c r="B5" s="298" t="s">
        <v>267</v>
      </c>
      <c r="C5" s="298"/>
      <c r="D5" s="298"/>
    </row>
    <row r="6" spans="2:9" x14ac:dyDescent="0.2">
      <c r="B6" s="45"/>
      <c r="C6" s="46"/>
      <c r="D6" s="47"/>
      <c r="E6" s="47"/>
      <c r="F6" s="47"/>
      <c r="G6" s="47"/>
      <c r="H6" s="47"/>
      <c r="I6" s="47"/>
    </row>
    <row r="7" spans="2:9" ht="30.75" customHeight="1" x14ac:dyDescent="0.2">
      <c r="B7" s="52"/>
      <c r="C7" s="52"/>
      <c r="D7" s="299" t="s">
        <v>273</v>
      </c>
      <c r="E7" s="300"/>
      <c r="F7" s="301"/>
      <c r="G7" s="299" t="s">
        <v>274</v>
      </c>
      <c r="H7" s="300"/>
      <c r="I7" s="301"/>
    </row>
    <row r="8" spans="2:9" ht="51" customHeight="1" x14ac:dyDescent="0.2">
      <c r="B8" s="51" t="s">
        <v>265</v>
      </c>
      <c r="C8" s="52" t="s">
        <v>20</v>
      </c>
      <c r="D8" s="53" t="s">
        <v>63</v>
      </c>
      <c r="E8" s="53" t="s">
        <v>64</v>
      </c>
      <c r="F8" s="53" t="s">
        <v>26</v>
      </c>
      <c r="G8" s="53" t="s">
        <v>63</v>
      </c>
      <c r="H8" s="53" t="s">
        <v>64</v>
      </c>
      <c r="I8" s="53" t="s">
        <v>26</v>
      </c>
    </row>
    <row r="9" spans="2:9" x14ac:dyDescent="0.2">
      <c r="B9" s="54"/>
      <c r="C9" s="56"/>
      <c r="D9" s="55" t="s">
        <v>223</v>
      </c>
      <c r="E9" s="55" t="s">
        <v>223</v>
      </c>
      <c r="F9" s="55" t="s">
        <v>223</v>
      </c>
      <c r="G9" s="55" t="s">
        <v>223</v>
      </c>
      <c r="H9" s="55" t="s">
        <v>223</v>
      </c>
      <c r="I9" s="55" t="s">
        <v>223</v>
      </c>
    </row>
    <row r="10" spans="2:9" x14ac:dyDescent="0.2">
      <c r="B10" s="54"/>
      <c r="C10" s="111" t="s">
        <v>49</v>
      </c>
      <c r="D10" s="55"/>
      <c r="E10" s="55"/>
      <c r="F10" s="55"/>
      <c r="G10" s="55"/>
      <c r="H10" s="55"/>
      <c r="I10" s="55"/>
    </row>
    <row r="11" spans="2:9" x14ac:dyDescent="0.2">
      <c r="B11" s="247" t="s">
        <v>420</v>
      </c>
      <c r="C11" s="57" t="s">
        <v>151</v>
      </c>
      <c r="D11" s="226">
        <f>'2.1 Revenue by service'!D23</f>
        <v>2336173.2694067243</v>
      </c>
      <c r="E11" s="226">
        <f>'2.1 Revenue by service'!E23</f>
        <v>0</v>
      </c>
      <c r="F11" s="226">
        <f>'2.1 Revenue by service'!F23</f>
        <v>2336173.2694067243</v>
      </c>
      <c r="G11" s="226">
        <f>'2.1 Revenue by service'!G23</f>
        <v>2443816.900657123</v>
      </c>
      <c r="H11" s="226">
        <f>'2.1 Revenue by service'!H23</f>
        <v>0</v>
      </c>
      <c r="I11" s="226">
        <f>'2.1 Revenue by service'!I23</f>
        <v>2443816.900657123</v>
      </c>
    </row>
    <row r="12" spans="2:9" x14ac:dyDescent="0.2">
      <c r="B12" s="247"/>
      <c r="C12" s="57" t="s">
        <v>53</v>
      </c>
      <c r="D12" s="227"/>
      <c r="E12" s="227"/>
      <c r="F12" s="226">
        <f>SUM(D12:E12)</f>
        <v>0</v>
      </c>
      <c r="G12" s="227"/>
      <c r="H12" s="227"/>
      <c r="I12" s="226">
        <f>SUM(G12:H12)</f>
        <v>0</v>
      </c>
    </row>
    <row r="13" spans="2:9" x14ac:dyDescent="0.2">
      <c r="B13" s="248"/>
      <c r="C13" s="59" t="s">
        <v>52</v>
      </c>
      <c r="D13" s="228">
        <f t="shared" ref="D13:I13" si="0">SUM(D11:D12)</f>
        <v>2336173.2694067243</v>
      </c>
      <c r="E13" s="228">
        <f t="shared" si="0"/>
        <v>0</v>
      </c>
      <c r="F13" s="228">
        <f t="shared" si="0"/>
        <v>2336173.2694067243</v>
      </c>
      <c r="G13" s="228">
        <f t="shared" si="0"/>
        <v>2443816.900657123</v>
      </c>
      <c r="H13" s="228">
        <f t="shared" si="0"/>
        <v>0</v>
      </c>
      <c r="I13" s="228">
        <f t="shared" si="0"/>
        <v>2443816.900657123</v>
      </c>
    </row>
    <row r="14" spans="2:9" x14ac:dyDescent="0.2">
      <c r="B14" s="249"/>
      <c r="C14" s="111" t="s">
        <v>58</v>
      </c>
      <c r="D14" s="229"/>
      <c r="E14" s="229"/>
      <c r="F14" s="229"/>
      <c r="G14" s="229"/>
      <c r="H14" s="229"/>
      <c r="I14" s="229"/>
    </row>
    <row r="15" spans="2:9" x14ac:dyDescent="0.2">
      <c r="B15" s="247" t="s">
        <v>420</v>
      </c>
      <c r="C15" s="57" t="s">
        <v>22</v>
      </c>
      <c r="D15" s="226">
        <f>'2.3 Indirect revenue'!G36</f>
        <v>0</v>
      </c>
      <c r="E15" s="226">
        <f>'2.3 Indirect revenue'!H36</f>
        <v>17442.41092340188</v>
      </c>
      <c r="F15" s="226">
        <f>SUM(D15:E15)</f>
        <v>17442.41092340188</v>
      </c>
      <c r="G15" s="227">
        <v>0</v>
      </c>
      <c r="H15" s="227">
        <v>18487.131960000006</v>
      </c>
      <c r="I15" s="226">
        <f>SUM(G15:H15)</f>
        <v>18487.131960000006</v>
      </c>
    </row>
    <row r="16" spans="2:9" x14ac:dyDescent="0.2">
      <c r="B16" s="248"/>
      <c r="C16" s="59" t="s">
        <v>54</v>
      </c>
      <c r="D16" s="228">
        <f t="shared" ref="D16:I16" si="1">SUM(D15:D15)</f>
        <v>0</v>
      </c>
      <c r="E16" s="228">
        <f t="shared" si="1"/>
        <v>17442.41092340188</v>
      </c>
      <c r="F16" s="228">
        <f t="shared" si="1"/>
        <v>17442.41092340188</v>
      </c>
      <c r="G16" s="228">
        <f t="shared" si="1"/>
        <v>0</v>
      </c>
      <c r="H16" s="228">
        <f t="shared" si="1"/>
        <v>18487.131960000006</v>
      </c>
      <c r="I16" s="228">
        <f t="shared" si="1"/>
        <v>18487.131960000006</v>
      </c>
    </row>
    <row r="17" spans="2:10" x14ac:dyDescent="0.2">
      <c r="B17" s="248"/>
      <c r="C17" s="59" t="s">
        <v>23</v>
      </c>
      <c r="D17" s="228">
        <f t="shared" ref="D17:I17" si="2">D13+D16</f>
        <v>2336173.2694067243</v>
      </c>
      <c r="E17" s="228">
        <f t="shared" si="2"/>
        <v>17442.41092340188</v>
      </c>
      <c r="F17" s="228">
        <f t="shared" si="2"/>
        <v>2353615.6803301261</v>
      </c>
      <c r="G17" s="228">
        <f t="shared" si="2"/>
        <v>2443816.900657123</v>
      </c>
      <c r="H17" s="228">
        <f t="shared" si="2"/>
        <v>18487.131960000006</v>
      </c>
      <c r="I17" s="228">
        <f t="shared" si="2"/>
        <v>2462304.0326171229</v>
      </c>
    </row>
    <row r="18" spans="2:10" x14ac:dyDescent="0.2">
      <c r="B18" s="248"/>
      <c r="C18" s="112" t="s">
        <v>65</v>
      </c>
      <c r="D18" s="229"/>
      <c r="E18" s="229"/>
      <c r="F18" s="229"/>
      <c r="G18" s="229"/>
      <c r="H18" s="229"/>
      <c r="I18" s="229"/>
    </row>
    <row r="19" spans="2:10" x14ac:dyDescent="0.2">
      <c r="B19" s="247" t="s">
        <v>397</v>
      </c>
      <c r="C19" s="58" t="s">
        <v>154</v>
      </c>
      <c r="D19" s="227">
        <v>-67383.857676988569</v>
      </c>
      <c r="E19" s="227">
        <v>-88166.481690534201</v>
      </c>
      <c r="F19" s="226">
        <f t="shared" ref="F19:F26" si="3">SUM(D19:E19)</f>
        <v>-155550.33936752277</v>
      </c>
      <c r="G19" s="255">
        <v>-110086.40531826101</v>
      </c>
      <c r="H19" s="255">
        <v>-122500.98691316549</v>
      </c>
      <c r="I19" s="226">
        <f t="shared" ref="I19:I24" si="4">SUM(G19:H19)</f>
        <v>-232587.39223142649</v>
      </c>
    </row>
    <row r="20" spans="2:10" x14ac:dyDescent="0.2">
      <c r="B20" s="247" t="s">
        <v>397</v>
      </c>
      <c r="C20" s="58" t="s">
        <v>155</v>
      </c>
      <c r="D20" s="227">
        <v>-135577.93711428251</v>
      </c>
      <c r="E20" s="227"/>
      <c r="F20" s="226">
        <f t="shared" si="3"/>
        <v>-135577.93711428251</v>
      </c>
      <c r="G20" s="255">
        <v>-106582.59559043089</v>
      </c>
      <c r="H20" s="255"/>
      <c r="I20" s="226">
        <f t="shared" si="4"/>
        <v>-106582.59559043089</v>
      </c>
    </row>
    <row r="21" spans="2:10" x14ac:dyDescent="0.2">
      <c r="B21" s="247" t="s">
        <v>397</v>
      </c>
      <c r="C21" s="58" t="s">
        <v>24</v>
      </c>
      <c r="D21" s="227">
        <v>-439976</v>
      </c>
      <c r="E21" s="227"/>
      <c r="F21" s="226">
        <f t="shared" si="3"/>
        <v>-439976</v>
      </c>
      <c r="G21" s="255">
        <v>-438288.5</v>
      </c>
      <c r="H21" s="255"/>
      <c r="I21" s="226">
        <f t="shared" si="4"/>
        <v>-438288.5</v>
      </c>
      <c r="J21" s="203"/>
    </row>
    <row r="22" spans="2:10" x14ac:dyDescent="0.2">
      <c r="B22" s="247" t="s">
        <v>397</v>
      </c>
      <c r="C22" s="58" t="s">
        <v>55</v>
      </c>
      <c r="D22" s="227">
        <v>-2283.9685388341622</v>
      </c>
      <c r="E22" s="227">
        <v>-12942.488386726922</v>
      </c>
      <c r="F22" s="226">
        <f t="shared" si="3"/>
        <v>-15226.456925561084</v>
      </c>
      <c r="G22" s="255">
        <v>-2506.7534158975832</v>
      </c>
      <c r="H22" s="255">
        <v>-14204.936023419632</v>
      </c>
      <c r="I22" s="226">
        <f t="shared" si="4"/>
        <v>-16711.689439317215</v>
      </c>
    </row>
    <row r="23" spans="2:10" x14ac:dyDescent="0.2">
      <c r="B23" s="247" t="s">
        <v>397</v>
      </c>
      <c r="C23" s="58" t="s">
        <v>56</v>
      </c>
      <c r="D23" s="227">
        <v>-8138.5675868279632</v>
      </c>
      <c r="E23" s="227"/>
      <c r="F23" s="226">
        <f t="shared" si="3"/>
        <v>-8138.5675868279632</v>
      </c>
      <c r="G23" s="255">
        <v>0</v>
      </c>
      <c r="H23" s="255"/>
      <c r="I23" s="226">
        <f t="shared" si="4"/>
        <v>0</v>
      </c>
    </row>
    <row r="24" spans="2:10" x14ac:dyDescent="0.2">
      <c r="B24" s="247" t="s">
        <v>397</v>
      </c>
      <c r="C24" s="58" t="s">
        <v>57</v>
      </c>
      <c r="D24" s="227">
        <v>0</v>
      </c>
      <c r="E24" s="227"/>
      <c r="F24" s="226">
        <f t="shared" si="3"/>
        <v>0</v>
      </c>
      <c r="G24" s="255">
        <v>0</v>
      </c>
      <c r="H24" s="255"/>
      <c r="I24" s="226">
        <f t="shared" si="4"/>
        <v>0</v>
      </c>
    </row>
    <row r="25" spans="2:10" x14ac:dyDescent="0.2">
      <c r="B25" s="247" t="s">
        <v>397</v>
      </c>
      <c r="C25" s="58" t="s">
        <v>71</v>
      </c>
      <c r="D25" s="227">
        <v>0</v>
      </c>
      <c r="E25" s="227"/>
      <c r="F25" s="226">
        <f>SUM(D25:E25)</f>
        <v>0</v>
      </c>
      <c r="G25" s="255">
        <v>0</v>
      </c>
      <c r="H25" s="255"/>
      <c r="I25" s="226">
        <f>SUM(G25:H25)</f>
        <v>0</v>
      </c>
      <c r="J25" s="50"/>
    </row>
    <row r="26" spans="2:10" x14ac:dyDescent="0.2">
      <c r="B26" s="247" t="s">
        <v>397</v>
      </c>
      <c r="C26" s="60" t="s">
        <v>68</v>
      </c>
      <c r="D26" s="227">
        <v>-27465.182805633813</v>
      </c>
      <c r="E26" s="227"/>
      <c r="F26" s="226">
        <f t="shared" si="3"/>
        <v>-27465.182805633813</v>
      </c>
      <c r="G26" s="255">
        <v>-50176.017049318223</v>
      </c>
      <c r="H26" s="255"/>
      <c r="I26" s="226">
        <f>SUM(G26:H26)</f>
        <v>-50176.017049318223</v>
      </c>
    </row>
    <row r="27" spans="2:10" x14ac:dyDescent="0.2">
      <c r="B27" s="248"/>
      <c r="C27" s="59" t="s">
        <v>66</v>
      </c>
      <c r="D27" s="228">
        <f t="shared" ref="D27:I27" si="5">SUM(D19:D26)</f>
        <v>-680825.51372256689</v>
      </c>
      <c r="E27" s="228">
        <f t="shared" si="5"/>
        <v>-101108.97007726112</v>
      </c>
      <c r="F27" s="228">
        <f t="shared" si="5"/>
        <v>-781934.48379982798</v>
      </c>
      <c r="G27" s="228">
        <f t="shared" si="5"/>
        <v>-707640.27137390769</v>
      </c>
      <c r="H27" s="228">
        <f t="shared" si="5"/>
        <v>-136705.92293658512</v>
      </c>
      <c r="I27" s="228">
        <f t="shared" si="5"/>
        <v>-844346.19431049284</v>
      </c>
    </row>
    <row r="28" spans="2:10" x14ac:dyDescent="0.2">
      <c r="B28" s="247"/>
      <c r="C28" s="112" t="s">
        <v>194</v>
      </c>
      <c r="D28" s="229"/>
      <c r="E28" s="229"/>
      <c r="F28" s="229"/>
      <c r="G28" s="229"/>
      <c r="H28" s="229"/>
      <c r="I28" s="229"/>
    </row>
    <row r="29" spans="2:10" x14ac:dyDescent="0.2">
      <c r="B29" s="247" t="s">
        <v>397</v>
      </c>
      <c r="C29" s="58" t="s">
        <v>59</v>
      </c>
      <c r="D29" s="226">
        <f ca="1">SUMIF('2.4 Shared costs'!$C$9:$D$35,'2. Revenues and expenses'!$C29,'2.4 Shared costs'!$H$9:$H$35)</f>
        <v>-84511.529938707026</v>
      </c>
      <c r="E29" s="226">
        <f>SUMIF('2.4 Shared costs'!$D10:$D36,'2. Revenues and expenses'!$C29,'2.4 Shared costs'!I10:I36)</f>
        <v>0</v>
      </c>
      <c r="F29" s="226">
        <f t="shared" ref="F29:F37" ca="1" si="6">SUM(D29:E29)</f>
        <v>-84511.529938707026</v>
      </c>
      <c r="G29" s="255">
        <v>-126382.76778629275</v>
      </c>
      <c r="H29" s="255">
        <v>0</v>
      </c>
      <c r="I29" s="226">
        <f t="shared" ref="I29:I37" si="7">SUM(G29:H29)</f>
        <v>-126382.76778629275</v>
      </c>
    </row>
    <row r="30" spans="2:10" x14ac:dyDescent="0.2">
      <c r="B30" s="247" t="s">
        <v>397</v>
      </c>
      <c r="C30" s="58" t="s">
        <v>69</v>
      </c>
      <c r="D30" s="226">
        <f ca="1">SUMIF('2.4 Shared costs'!$C$9:$D$35,'2. Revenues and expenses'!$C30,'2.4 Shared costs'!$H$9:$H$35)</f>
        <v>-13769.090650230606</v>
      </c>
      <c r="E30" s="226">
        <f>SUMIF('2.4 Shared costs'!$D11:$D37,'2. Revenues and expenses'!$C30,'2.4 Shared costs'!I11:I37)</f>
        <v>0</v>
      </c>
      <c r="F30" s="226">
        <f t="shared" ca="1" si="6"/>
        <v>-13769.090650230606</v>
      </c>
      <c r="G30" s="255">
        <v>-11879.938195541788</v>
      </c>
      <c r="H30" s="255">
        <v>0</v>
      </c>
      <c r="I30" s="226">
        <f t="shared" si="7"/>
        <v>-11879.938195541788</v>
      </c>
    </row>
    <row r="31" spans="2:10" x14ac:dyDescent="0.2">
      <c r="B31" s="247" t="s">
        <v>397</v>
      </c>
      <c r="C31" s="57" t="s">
        <v>60</v>
      </c>
      <c r="D31" s="226">
        <f ca="1">SUMIF('2.4 Shared costs'!$C$9:$D$35,'2. Revenues and expenses'!$C31,'2.4 Shared costs'!$H$9:$H$35)</f>
        <v>-21488.98297888675</v>
      </c>
      <c r="E31" s="226">
        <f>SUMIF('2.4 Shared costs'!$D12:$D38,'2. Revenues and expenses'!$C31,'2.4 Shared costs'!I12:I38)</f>
        <v>0</v>
      </c>
      <c r="F31" s="226">
        <f t="shared" ca="1" si="6"/>
        <v>-21488.98297888675</v>
      </c>
      <c r="G31" s="255">
        <v>-26054.588894423792</v>
      </c>
      <c r="H31" s="255">
        <v>0</v>
      </c>
      <c r="I31" s="226">
        <f t="shared" si="7"/>
        <v>-26054.588894423792</v>
      </c>
    </row>
    <row r="32" spans="2:10" x14ac:dyDescent="0.2">
      <c r="B32" s="247" t="s">
        <v>397</v>
      </c>
      <c r="C32" s="60" t="s">
        <v>61</v>
      </c>
      <c r="D32" s="226">
        <f ca="1">SUMIF('2.4 Shared costs'!$C$9:$D$35,'2. Revenues and expenses'!$C32,'2.4 Shared costs'!$H$9:$H$35)</f>
        <v>-25238.189899999998</v>
      </c>
      <c r="E32" s="226">
        <f>SUMIF('2.4 Shared costs'!$D13:$D39,'2. Revenues and expenses'!$C32,'2.4 Shared costs'!I13:I39)</f>
        <v>0</v>
      </c>
      <c r="F32" s="226">
        <f t="shared" ca="1" si="6"/>
        <v>-25238.189899999998</v>
      </c>
      <c r="G32" s="255">
        <v>-18206.091939040161</v>
      </c>
      <c r="H32" s="255">
        <v>0</v>
      </c>
      <c r="I32" s="226">
        <f t="shared" si="7"/>
        <v>-18206.091939040161</v>
      </c>
    </row>
    <row r="33" spans="2:9" x14ac:dyDescent="0.2">
      <c r="B33" s="247" t="s">
        <v>397</v>
      </c>
      <c r="C33" s="60" t="s">
        <v>70</v>
      </c>
      <c r="D33" s="226">
        <f ca="1">SUMIF('2.4 Shared costs'!$C$9:$D$35,'2. Revenues and expenses'!$C33,'2.4 Shared costs'!$H$9:$H$35)</f>
        <v>-636.37035839699035</v>
      </c>
      <c r="E33" s="226">
        <f>SUMIF('2.4 Shared costs'!$D14:$D40,'2. Revenues and expenses'!$C33,'2.4 Shared costs'!I14:I40)</f>
        <v>0</v>
      </c>
      <c r="F33" s="226">
        <f t="shared" ca="1" si="6"/>
        <v>-636.37035839699035</v>
      </c>
      <c r="G33" s="255">
        <v>-15046.6855332952</v>
      </c>
      <c r="H33" s="255">
        <v>0</v>
      </c>
      <c r="I33" s="226">
        <f t="shared" si="7"/>
        <v>-15046.6855332952</v>
      </c>
    </row>
    <row r="34" spans="2:9" x14ac:dyDescent="0.2">
      <c r="B34" s="247" t="s">
        <v>397</v>
      </c>
      <c r="C34" s="57" t="s">
        <v>156</v>
      </c>
      <c r="D34" s="226">
        <f ca="1">SUMIF('2.4 Shared costs'!$C$9:$D$35,'2. Revenues and expenses'!$C34,'2.4 Shared costs'!$H$9:$H$35)</f>
        <v>-2157.367780321335</v>
      </c>
      <c r="E34" s="226">
        <f>SUMIF('2.4 Shared costs'!$D15:$D41,'2. Revenues and expenses'!$C34,'2.4 Shared costs'!I15:I41)</f>
        <v>0</v>
      </c>
      <c r="F34" s="226">
        <f t="shared" ca="1" si="6"/>
        <v>-2157.367780321335</v>
      </c>
      <c r="G34" s="255">
        <v>-4158.0598565635955</v>
      </c>
      <c r="H34" s="255">
        <v>0</v>
      </c>
      <c r="I34" s="226">
        <f t="shared" si="7"/>
        <v>-4158.0598565635955</v>
      </c>
    </row>
    <row r="35" spans="2:9" x14ac:dyDescent="0.2">
      <c r="B35" s="247"/>
      <c r="C35" s="57" t="s">
        <v>62</v>
      </c>
      <c r="D35" s="226">
        <f ca="1">SUMIF('2.4 Shared costs'!$C$9:$D$35,'2. Revenues and expenses'!$C35,'2.4 Shared costs'!$H$9:$H$35)</f>
        <v>0</v>
      </c>
      <c r="E35" s="226">
        <f>SUMIF('2.4 Shared costs'!$D16:$D42,'2. Revenues and expenses'!$C35,'2.4 Shared costs'!I16:I42)</f>
        <v>0</v>
      </c>
      <c r="F35" s="226">
        <f t="shared" ca="1" si="6"/>
        <v>0</v>
      </c>
      <c r="G35" s="255">
        <v>0</v>
      </c>
      <c r="H35" s="255">
        <v>0</v>
      </c>
      <c r="I35" s="226">
        <f t="shared" si="7"/>
        <v>0</v>
      </c>
    </row>
    <row r="36" spans="2:9" x14ac:dyDescent="0.2">
      <c r="B36" s="247"/>
      <c r="C36" s="57" t="s">
        <v>1</v>
      </c>
      <c r="D36" s="226">
        <f ca="1">SUMIF('2.4 Shared costs'!$C$9:$D$35,'2. Revenues and expenses'!$C36,'2.4 Shared costs'!$H$9:$H$35)</f>
        <v>0</v>
      </c>
      <c r="E36" s="226">
        <f>SUMIF('2.4 Shared costs'!$D17:$D43,'2. Revenues and expenses'!$C36,'2.4 Shared costs'!I17:I43)</f>
        <v>0</v>
      </c>
      <c r="F36" s="226">
        <f t="shared" ca="1" si="6"/>
        <v>0</v>
      </c>
      <c r="G36" s="255">
        <v>0</v>
      </c>
      <c r="H36" s="255">
        <v>0</v>
      </c>
      <c r="I36" s="226">
        <f t="shared" si="7"/>
        <v>0</v>
      </c>
    </row>
    <row r="37" spans="2:9" x14ac:dyDescent="0.2">
      <c r="B37" s="247" t="s">
        <v>397</v>
      </c>
      <c r="C37" s="60" t="s">
        <v>218</v>
      </c>
      <c r="D37" s="226">
        <f ca="1">SUMIF('2.4 Shared costs'!$C$9:$D$35,'2. Revenues and expenses'!$C37,'2.4 Shared costs'!$H$9:$H$35)</f>
        <v>0</v>
      </c>
      <c r="E37" s="226">
        <f>SUMIF('2.4 Shared costs'!$D18:$D44,'2. Revenues and expenses'!$C37,'2.4 Shared costs'!I18:I44)</f>
        <v>0</v>
      </c>
      <c r="F37" s="226">
        <f t="shared" ca="1" si="6"/>
        <v>0</v>
      </c>
      <c r="G37" s="255">
        <v>0</v>
      </c>
      <c r="H37" s="255">
        <v>0</v>
      </c>
      <c r="I37" s="226">
        <f t="shared" si="7"/>
        <v>0</v>
      </c>
    </row>
    <row r="38" spans="2:9" x14ac:dyDescent="0.2">
      <c r="B38" s="248"/>
      <c r="C38" s="59" t="s">
        <v>219</v>
      </c>
      <c r="D38" s="228">
        <f ca="1">SUM(D29:D37)</f>
        <v>-147801.5316065427</v>
      </c>
      <c r="E38" s="228">
        <f>SUM(E29:E37)</f>
        <v>0</v>
      </c>
      <c r="F38" s="228">
        <f ca="1">SUM(F29:F37)</f>
        <v>-147801.5316065427</v>
      </c>
      <c r="G38" s="255">
        <v>-201728.13220515731</v>
      </c>
      <c r="H38" s="255">
        <v>0</v>
      </c>
      <c r="I38" s="228">
        <f>SUM(I29:I37)</f>
        <v>-201728.13220515731</v>
      </c>
    </row>
    <row r="39" spans="2:9" x14ac:dyDescent="0.2">
      <c r="B39" s="248"/>
      <c r="C39" s="59" t="s">
        <v>67</v>
      </c>
      <c r="D39" s="228">
        <f ca="1">D27+D38</f>
        <v>-828627.04532910953</v>
      </c>
      <c r="E39" s="228">
        <f>E27+E38</f>
        <v>-101108.97007726112</v>
      </c>
      <c r="F39" s="228">
        <f ca="1">F27+F38</f>
        <v>-929736.01540637063</v>
      </c>
      <c r="G39" s="255">
        <v>-909368.40357906499</v>
      </c>
      <c r="H39" s="255">
        <v>-136705.92293658512</v>
      </c>
      <c r="I39" s="228">
        <f>I27+I38</f>
        <v>-1046074.3265156501</v>
      </c>
    </row>
    <row r="40" spans="2:9" x14ac:dyDescent="0.2">
      <c r="B40" s="247" t="s">
        <v>421</v>
      </c>
      <c r="C40" s="59" t="s">
        <v>114</v>
      </c>
      <c r="D40" s="226">
        <f ca="1">D17+D39</f>
        <v>1507546.2240776147</v>
      </c>
      <c r="E40" s="226">
        <f>E17+E39</f>
        <v>-83666.559153859242</v>
      </c>
      <c r="F40" s="226">
        <f ca="1">F17+F39</f>
        <v>1423879.6649237555</v>
      </c>
      <c r="G40" s="255">
        <v>1534448.4970780578</v>
      </c>
      <c r="H40" s="255">
        <v>-118218.79097658512</v>
      </c>
      <c r="I40" s="226">
        <f>I17+I39</f>
        <v>1416229.7061014727</v>
      </c>
    </row>
  </sheetData>
  <mergeCells count="4">
    <mergeCell ref="B5:D5"/>
    <mergeCell ref="D7:F7"/>
    <mergeCell ref="G7:I7"/>
    <mergeCell ref="B1:D1"/>
  </mergeCells>
  <phoneticPr fontId="36" type="noConversion"/>
  <pageMargins left="0.75" right="0.75" top="1" bottom="1" header="0.5" footer="0.5"/>
  <pageSetup paperSize="9" scale="64" orientation="landscape" verticalDpi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I24"/>
  <sheetViews>
    <sheetView workbookViewId="0"/>
  </sheetViews>
  <sheetFormatPr defaultRowHeight="12.75" x14ac:dyDescent="0.2"/>
  <cols>
    <col min="1" max="1" width="12" style="43" customWidth="1"/>
    <col min="2" max="2" width="16.42578125" style="43" bestFit="1" customWidth="1"/>
    <col min="3" max="3" width="43.42578125" style="43" customWidth="1"/>
    <col min="4" max="9" width="20.7109375" style="43" customWidth="1"/>
    <col min="10" max="16384" width="9.140625" style="43"/>
  </cols>
  <sheetData>
    <row r="1" spans="2:9" ht="20.25" x14ac:dyDescent="0.3">
      <c r="B1" s="303" t="s">
        <v>163</v>
      </c>
      <c r="C1" s="303"/>
      <c r="D1" s="42"/>
      <c r="E1" s="42"/>
      <c r="F1" s="42"/>
      <c r="G1" s="42"/>
      <c r="H1" s="42"/>
      <c r="I1" s="42"/>
    </row>
    <row r="2" spans="2:9" ht="16.5" customHeight="1" x14ac:dyDescent="0.45">
      <c r="B2" s="162" t="str">
        <f>Tradingname</f>
        <v>SEA Gas Partnership</v>
      </c>
      <c r="C2" s="163"/>
      <c r="I2" s="122"/>
    </row>
    <row r="3" spans="2:9" ht="15" x14ac:dyDescent="0.25">
      <c r="B3" s="164" t="s">
        <v>221</v>
      </c>
      <c r="C3" s="165">
        <f>Yearending</f>
        <v>44012</v>
      </c>
    </row>
    <row r="4" spans="2:9" ht="12.75" customHeight="1" x14ac:dyDescent="0.3">
      <c r="B4" s="41"/>
      <c r="D4" s="114"/>
      <c r="G4" s="114"/>
    </row>
    <row r="5" spans="2:9" ht="15.75" x14ac:dyDescent="0.2">
      <c r="B5" s="298" t="s">
        <v>226</v>
      </c>
      <c r="C5" s="298"/>
      <c r="D5" s="298"/>
    </row>
    <row r="6" spans="2:9" x14ac:dyDescent="0.2">
      <c r="B6" s="45"/>
      <c r="C6" s="46"/>
      <c r="D6" s="47"/>
      <c r="E6" s="47"/>
      <c r="F6" s="47"/>
      <c r="G6" s="47"/>
      <c r="H6" s="47"/>
      <c r="I6" s="47"/>
    </row>
    <row r="7" spans="2:9" ht="21" customHeight="1" x14ac:dyDescent="0.2">
      <c r="B7" s="52"/>
      <c r="C7" s="52"/>
      <c r="D7" s="299" t="s">
        <v>273</v>
      </c>
      <c r="E7" s="300"/>
      <c r="F7" s="301"/>
      <c r="G7" s="299" t="s">
        <v>274</v>
      </c>
      <c r="H7" s="300"/>
      <c r="I7" s="301"/>
    </row>
    <row r="8" spans="2:9" ht="51" customHeight="1" x14ac:dyDescent="0.2">
      <c r="B8" s="51" t="s">
        <v>265</v>
      </c>
      <c r="C8" s="52" t="s">
        <v>20</v>
      </c>
      <c r="D8" s="53" t="s">
        <v>63</v>
      </c>
      <c r="E8" s="53" t="s">
        <v>64</v>
      </c>
      <c r="F8" s="53" t="s">
        <v>26</v>
      </c>
      <c r="G8" s="53" t="s">
        <v>63</v>
      </c>
      <c r="H8" s="53" t="s">
        <v>64</v>
      </c>
      <c r="I8" s="53" t="s">
        <v>26</v>
      </c>
    </row>
    <row r="9" spans="2:9" ht="15.75" customHeight="1" x14ac:dyDescent="0.2">
      <c r="B9" s="51"/>
      <c r="C9" s="52"/>
      <c r="D9" s="55" t="s">
        <v>223</v>
      </c>
      <c r="E9" s="55" t="s">
        <v>223</v>
      </c>
      <c r="F9" s="55" t="s">
        <v>223</v>
      </c>
      <c r="G9" s="55" t="s">
        <v>223</v>
      </c>
      <c r="H9" s="55" t="s">
        <v>223</v>
      </c>
      <c r="I9" s="55" t="s">
        <v>223</v>
      </c>
    </row>
    <row r="10" spans="2:9" x14ac:dyDescent="0.2">
      <c r="B10" s="54"/>
      <c r="C10" s="111" t="s">
        <v>49</v>
      </c>
      <c r="D10" s="55"/>
      <c r="E10" s="55"/>
      <c r="F10" s="55"/>
      <c r="G10" s="55"/>
      <c r="H10" s="55"/>
      <c r="I10" s="55"/>
    </row>
    <row r="11" spans="2:9" x14ac:dyDescent="0.2">
      <c r="B11" s="247" t="s">
        <v>420</v>
      </c>
      <c r="C11" s="57" t="s">
        <v>214</v>
      </c>
      <c r="D11" s="255">
        <v>1804371.9712099989</v>
      </c>
      <c r="E11" s="227"/>
      <c r="F11" s="226">
        <f t="shared" ref="F11:F19" si="0">SUM(D11:E11)</f>
        <v>1804371.9712099989</v>
      </c>
      <c r="G11" s="255">
        <v>1902475.1474500007</v>
      </c>
      <c r="H11" s="227">
        <v>0</v>
      </c>
      <c r="I11" s="226">
        <f t="shared" ref="I11:I19" si="1">SUM(G11:H11)</f>
        <v>1902475.1474500007</v>
      </c>
    </row>
    <row r="12" spans="2:9" x14ac:dyDescent="0.2">
      <c r="B12" s="247" t="s">
        <v>420</v>
      </c>
      <c r="C12" s="57" t="s">
        <v>193</v>
      </c>
      <c r="D12" s="255">
        <v>0</v>
      </c>
      <c r="E12" s="227"/>
      <c r="F12" s="226">
        <f t="shared" si="0"/>
        <v>0</v>
      </c>
      <c r="G12" s="255"/>
      <c r="H12" s="227">
        <v>0</v>
      </c>
      <c r="I12" s="226">
        <f t="shared" si="1"/>
        <v>0</v>
      </c>
    </row>
    <row r="13" spans="2:9" x14ac:dyDescent="0.2">
      <c r="B13" s="247" t="s">
        <v>420</v>
      </c>
      <c r="C13" s="57" t="s">
        <v>91</v>
      </c>
      <c r="D13" s="255">
        <v>0</v>
      </c>
      <c r="E13" s="227"/>
      <c r="F13" s="226">
        <f t="shared" si="0"/>
        <v>0</v>
      </c>
      <c r="G13" s="255"/>
      <c r="H13" s="227">
        <v>0</v>
      </c>
      <c r="I13" s="226">
        <f t="shared" si="1"/>
        <v>0</v>
      </c>
    </row>
    <row r="14" spans="2:9" x14ac:dyDescent="0.2">
      <c r="B14" s="247"/>
      <c r="C14" s="57" t="s">
        <v>278</v>
      </c>
      <c r="D14" s="255">
        <v>0</v>
      </c>
      <c r="E14" s="227"/>
      <c r="F14" s="226">
        <f t="shared" si="0"/>
        <v>0</v>
      </c>
      <c r="G14" s="255"/>
      <c r="H14" s="227">
        <v>0</v>
      </c>
      <c r="I14" s="226">
        <f t="shared" si="1"/>
        <v>0</v>
      </c>
    </row>
    <row r="15" spans="2:9" ht="25.5" x14ac:dyDescent="0.2">
      <c r="B15" s="247"/>
      <c r="C15" s="143" t="s">
        <v>279</v>
      </c>
      <c r="D15" s="255">
        <v>0</v>
      </c>
      <c r="E15" s="227"/>
      <c r="F15" s="226">
        <f t="shared" si="0"/>
        <v>0</v>
      </c>
      <c r="G15" s="255"/>
      <c r="H15" s="227"/>
      <c r="I15" s="226">
        <f t="shared" si="1"/>
        <v>0</v>
      </c>
    </row>
    <row r="16" spans="2:9" x14ac:dyDescent="0.2">
      <c r="B16" s="247" t="s">
        <v>420</v>
      </c>
      <c r="C16" s="57" t="s">
        <v>215</v>
      </c>
      <c r="D16" s="255">
        <v>0</v>
      </c>
      <c r="E16" s="227"/>
      <c r="F16" s="226">
        <f t="shared" si="0"/>
        <v>0</v>
      </c>
      <c r="G16" s="255"/>
      <c r="H16" s="227"/>
      <c r="I16" s="226">
        <f t="shared" si="1"/>
        <v>0</v>
      </c>
    </row>
    <row r="17" spans="2:9" x14ac:dyDescent="0.2">
      <c r="B17" s="247"/>
      <c r="C17" s="57" t="s">
        <v>92</v>
      </c>
      <c r="D17" s="255">
        <v>0</v>
      </c>
      <c r="E17" s="227"/>
      <c r="F17" s="226">
        <f t="shared" si="0"/>
        <v>0</v>
      </c>
      <c r="G17" s="255"/>
      <c r="H17" s="227"/>
      <c r="I17" s="226">
        <f t="shared" si="1"/>
        <v>0</v>
      </c>
    </row>
    <row r="18" spans="2:9" x14ac:dyDescent="0.2">
      <c r="B18" s="247"/>
      <c r="C18" s="57" t="s">
        <v>93</v>
      </c>
      <c r="D18" s="255">
        <v>0</v>
      </c>
      <c r="E18" s="227"/>
      <c r="F18" s="226">
        <f t="shared" si="0"/>
        <v>0</v>
      </c>
      <c r="G18" s="255"/>
      <c r="H18" s="227"/>
      <c r="I18" s="226">
        <f t="shared" si="1"/>
        <v>0</v>
      </c>
    </row>
    <row r="19" spans="2:9" x14ac:dyDescent="0.2">
      <c r="B19" s="247"/>
      <c r="C19" s="57" t="s">
        <v>50</v>
      </c>
      <c r="D19" s="255">
        <v>0</v>
      </c>
      <c r="E19" s="227"/>
      <c r="F19" s="226">
        <f t="shared" si="0"/>
        <v>0</v>
      </c>
      <c r="G19" s="255"/>
      <c r="H19" s="227"/>
      <c r="I19" s="226">
        <f t="shared" si="1"/>
        <v>0</v>
      </c>
    </row>
    <row r="20" spans="2:9" x14ac:dyDescent="0.2">
      <c r="B20" s="247"/>
      <c r="C20" s="58" t="s">
        <v>51</v>
      </c>
      <c r="D20" s="226">
        <f>'2.2 Revenue contributions '!C15</f>
        <v>0</v>
      </c>
      <c r="E20" s="226">
        <f>'2.2 Revenue contributions '!D15</f>
        <v>0</v>
      </c>
      <c r="F20" s="226">
        <f>'2.2 Revenue contributions '!E15</f>
        <v>0</v>
      </c>
      <c r="G20" s="255"/>
      <c r="H20" s="227">
        <v>0</v>
      </c>
      <c r="I20" s="226">
        <f>SUM(G20:H20)</f>
        <v>0</v>
      </c>
    </row>
    <row r="21" spans="2:9" x14ac:dyDescent="0.2">
      <c r="B21" s="247"/>
      <c r="C21" s="57" t="s">
        <v>21</v>
      </c>
      <c r="D21" s="227">
        <v>0</v>
      </c>
      <c r="E21" s="227"/>
      <c r="F21" s="226">
        <f>SUM(D21:E21)</f>
        <v>0</v>
      </c>
      <c r="G21" s="255"/>
      <c r="H21" s="227"/>
      <c r="I21" s="226">
        <f>SUM(G21:H21)</f>
        <v>0</v>
      </c>
    </row>
    <row r="22" spans="2:9" x14ac:dyDescent="0.2">
      <c r="B22" s="247" t="s">
        <v>420</v>
      </c>
      <c r="C22" s="57" t="s">
        <v>53</v>
      </c>
      <c r="D22" s="255">
        <v>531801.2981967252</v>
      </c>
      <c r="E22" s="227"/>
      <c r="F22" s="226">
        <f>SUM(D22:E22)</f>
        <v>531801.2981967252</v>
      </c>
      <c r="G22" s="255">
        <v>541341.75320712221</v>
      </c>
      <c r="H22" s="227">
        <v>0</v>
      </c>
      <c r="I22" s="226">
        <f>SUM(G22:H22)</f>
        <v>541341.75320712221</v>
      </c>
    </row>
    <row r="23" spans="2:9" x14ac:dyDescent="0.2">
      <c r="B23" s="61"/>
      <c r="C23" s="59" t="s">
        <v>52</v>
      </c>
      <c r="D23" s="228">
        <f t="shared" ref="D23:I23" si="2">SUM(D11:D22)</f>
        <v>2336173.2694067243</v>
      </c>
      <c r="E23" s="228">
        <f t="shared" si="2"/>
        <v>0</v>
      </c>
      <c r="F23" s="228">
        <f t="shared" si="2"/>
        <v>2336173.2694067243</v>
      </c>
      <c r="G23" s="228">
        <f t="shared" si="2"/>
        <v>2443816.900657123</v>
      </c>
      <c r="H23" s="228">
        <f t="shared" si="2"/>
        <v>0</v>
      </c>
      <c r="I23" s="228">
        <f t="shared" si="2"/>
        <v>2443816.900657123</v>
      </c>
    </row>
    <row r="24" spans="2:9" x14ac:dyDescent="0.2">
      <c r="B24" s="114"/>
    </row>
  </sheetData>
  <mergeCells count="4">
    <mergeCell ref="B1:C1"/>
    <mergeCell ref="B5:D5"/>
    <mergeCell ref="D7:F7"/>
    <mergeCell ref="G7:I7"/>
  </mergeCells>
  <pageMargins left="0.75" right="0.75" top="1" bottom="1" header="0.5" footer="0.5"/>
  <pageSetup paperSize="9" scale="64" orientation="landscape" verticalDpi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J27"/>
  <sheetViews>
    <sheetView workbookViewId="0"/>
  </sheetViews>
  <sheetFormatPr defaultRowHeight="12.75" x14ac:dyDescent="0.2"/>
  <cols>
    <col min="1" max="1" width="12" style="43" customWidth="1"/>
    <col min="2" max="2" width="37.5703125" style="43" customWidth="1"/>
    <col min="3" max="3" width="42.85546875" style="43" customWidth="1"/>
    <col min="4" max="5" width="27.28515625" style="43" customWidth="1"/>
    <col min="6" max="6" width="5.85546875" style="43" customWidth="1"/>
    <col min="7" max="7" width="6.7109375" style="43" customWidth="1"/>
    <col min="8" max="10" width="19.85546875" style="43" customWidth="1"/>
    <col min="11" max="11" width="18.28515625" style="43" customWidth="1"/>
    <col min="12" max="16384" width="9.140625" style="43"/>
  </cols>
  <sheetData>
    <row r="1" spans="2:10" ht="20.25" x14ac:dyDescent="0.3">
      <c r="B1" s="44" t="s">
        <v>236</v>
      </c>
      <c r="C1" s="42"/>
      <c r="D1" s="42"/>
      <c r="E1" s="42"/>
      <c r="F1" s="42"/>
      <c r="G1" s="42"/>
      <c r="H1" s="42"/>
      <c r="I1" s="42"/>
      <c r="J1" s="42"/>
    </row>
    <row r="2" spans="2:10" ht="15.75" customHeight="1" x14ac:dyDescent="0.25">
      <c r="B2" s="162" t="str">
        <f>Tradingname</f>
        <v>SEA Gas Partnership</v>
      </c>
      <c r="C2" s="163"/>
    </row>
    <row r="3" spans="2:10" ht="18.75" customHeight="1" x14ac:dyDescent="0.45">
      <c r="B3" s="164" t="s">
        <v>221</v>
      </c>
      <c r="C3" s="165">
        <f>Yearending</f>
        <v>44012</v>
      </c>
      <c r="F3" s="122"/>
    </row>
    <row r="4" spans="2:10" ht="20.25" x14ac:dyDescent="0.3">
      <c r="B4" s="41"/>
    </row>
    <row r="5" spans="2:10" ht="15.75" x14ac:dyDescent="0.25">
      <c r="B5" s="65" t="s">
        <v>227</v>
      </c>
    </row>
    <row r="6" spans="2:10" x14ac:dyDescent="0.2">
      <c r="B6" s="45"/>
      <c r="C6" s="48"/>
      <c r="D6" s="48"/>
      <c r="E6" s="48"/>
      <c r="F6" s="48"/>
      <c r="G6" s="49"/>
      <c r="H6" s="66"/>
      <c r="I6" s="50"/>
      <c r="J6" s="50"/>
    </row>
    <row r="7" spans="2:10" ht="39" customHeight="1" x14ac:dyDescent="0.2">
      <c r="B7" s="108" t="s">
        <v>20</v>
      </c>
      <c r="C7" s="53" t="s">
        <v>63</v>
      </c>
      <c r="D7" s="53" t="s">
        <v>64</v>
      </c>
      <c r="E7" s="53" t="s">
        <v>26</v>
      </c>
    </row>
    <row r="8" spans="2:10" ht="13.5" customHeight="1" x14ac:dyDescent="0.2">
      <c r="B8" s="51"/>
      <c r="C8" s="55" t="s">
        <v>223</v>
      </c>
      <c r="D8" s="55" t="s">
        <v>223</v>
      </c>
      <c r="E8" s="55" t="s">
        <v>223</v>
      </c>
    </row>
    <row r="9" spans="2:10" ht="13.5" customHeight="1" x14ac:dyDescent="0.2">
      <c r="B9" s="121"/>
      <c r="C9" s="121"/>
      <c r="D9" s="121"/>
      <c r="E9" s="121"/>
    </row>
    <row r="10" spans="2:10" ht="13.5" customHeight="1" x14ac:dyDescent="0.2">
      <c r="B10" s="121"/>
      <c r="C10" s="121"/>
      <c r="D10" s="121"/>
      <c r="E10" s="121"/>
    </row>
    <row r="11" spans="2:10" ht="13.5" customHeight="1" x14ac:dyDescent="0.2">
      <c r="B11" s="121"/>
      <c r="C11" s="121"/>
      <c r="D11" s="121"/>
      <c r="E11" s="121"/>
    </row>
    <row r="12" spans="2:10" ht="13.5" customHeight="1" x14ac:dyDescent="0.2">
      <c r="B12" s="121"/>
      <c r="C12" s="121"/>
      <c r="D12" s="121"/>
      <c r="E12" s="121"/>
    </row>
    <row r="13" spans="2:10" ht="13.5" customHeight="1" x14ac:dyDescent="0.2">
      <c r="B13" s="121"/>
      <c r="C13" s="121"/>
      <c r="D13" s="121"/>
      <c r="E13" s="121"/>
    </row>
    <row r="14" spans="2:10" ht="13.5" customHeight="1" x14ac:dyDescent="0.2">
      <c r="B14" s="121"/>
      <c r="C14" s="121"/>
      <c r="D14" s="121"/>
      <c r="E14" s="121"/>
    </row>
    <row r="15" spans="2:10" x14ac:dyDescent="0.2">
      <c r="B15" s="168" t="s">
        <v>26</v>
      </c>
      <c r="C15" s="119">
        <f>SUM(C9:C14)</f>
        <v>0</v>
      </c>
      <c r="D15" s="119">
        <f>SUM(D9:D14)</f>
        <v>0</v>
      </c>
      <c r="E15" s="119">
        <f>SUM(E9:E14)</f>
        <v>0</v>
      </c>
    </row>
    <row r="17" spans="2:6" ht="15.75" x14ac:dyDescent="0.25">
      <c r="B17" s="65" t="s">
        <v>228</v>
      </c>
    </row>
    <row r="18" spans="2:6" ht="19.5" customHeight="1" x14ac:dyDescent="0.2">
      <c r="B18" s="45"/>
      <c r="C18" s="48"/>
      <c r="D18" s="48"/>
      <c r="E18" s="48"/>
      <c r="F18" s="48"/>
    </row>
    <row r="19" spans="2:6" ht="24.75" customHeight="1" x14ac:dyDescent="0.2">
      <c r="B19" s="51" t="s">
        <v>158</v>
      </c>
      <c r="C19" s="108" t="s">
        <v>20</v>
      </c>
      <c r="D19" s="53" t="s">
        <v>26</v>
      </c>
    </row>
    <row r="20" spans="2:6" x14ac:dyDescent="0.2">
      <c r="B20" s="51"/>
      <c r="C20" s="55"/>
      <c r="D20" s="55" t="s">
        <v>223</v>
      </c>
    </row>
    <row r="21" spans="2:6" x14ac:dyDescent="0.2">
      <c r="B21" s="121"/>
      <c r="C21" s="121"/>
      <c r="D21" s="121"/>
    </row>
    <row r="22" spans="2:6" x14ac:dyDescent="0.2">
      <c r="B22" s="121"/>
      <c r="C22" s="121"/>
      <c r="D22" s="121"/>
    </row>
    <row r="23" spans="2:6" x14ac:dyDescent="0.2">
      <c r="B23" s="121"/>
      <c r="C23" s="121"/>
      <c r="D23" s="121"/>
    </row>
    <row r="24" spans="2:6" x14ac:dyDescent="0.2">
      <c r="B24" s="121"/>
      <c r="C24" s="121"/>
      <c r="D24" s="121"/>
    </row>
    <row r="25" spans="2:6" x14ac:dyDescent="0.2">
      <c r="B25" s="121"/>
      <c r="C25" s="121"/>
      <c r="D25" s="121"/>
    </row>
    <row r="26" spans="2:6" x14ac:dyDescent="0.2">
      <c r="B26" s="121"/>
      <c r="C26" s="121"/>
      <c r="D26" s="121"/>
    </row>
    <row r="27" spans="2:6" x14ac:dyDescent="0.2">
      <c r="B27" s="304" t="s">
        <v>157</v>
      </c>
      <c r="C27" s="305"/>
      <c r="D27" s="119">
        <f>SUM(D21:D26)</f>
        <v>0</v>
      </c>
    </row>
  </sheetData>
  <mergeCells count="1">
    <mergeCell ref="B27:C27"/>
  </mergeCells>
  <pageMargins left="0.75" right="0.75" top="1" bottom="1" header="0.5" footer="0.5"/>
  <pageSetup paperSize="9" scale="59" orientation="landscape" r:id="rId1"/>
  <headerFooter alignWithMargins="0"/>
  <colBreaks count="1" manualBreakCount="1">
    <brk id="7" max="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H36"/>
  <sheetViews>
    <sheetView workbookViewId="0"/>
  </sheetViews>
  <sheetFormatPr defaultRowHeight="12.75" x14ac:dyDescent="0.2"/>
  <cols>
    <col min="1" max="1" width="12.42578125" style="84" customWidth="1"/>
    <col min="2" max="2" width="18.5703125" style="84" customWidth="1"/>
    <col min="3" max="3" width="42.28515625" style="84" customWidth="1"/>
    <col min="4" max="4" width="26.85546875" style="84" customWidth="1"/>
    <col min="5" max="5" width="22.5703125" style="84" customWidth="1"/>
    <col min="6" max="6" width="20.5703125" style="84" customWidth="1"/>
    <col min="7" max="8" width="22.5703125" style="84" customWidth="1"/>
    <col min="9" max="9" width="9.42578125" style="84" customWidth="1"/>
    <col min="10" max="10" width="25.140625" style="84" customWidth="1"/>
    <col min="11" max="16384" width="9.140625" style="84"/>
  </cols>
  <sheetData>
    <row r="1" spans="2:8" ht="20.25" x14ac:dyDescent="0.3">
      <c r="B1" s="306" t="s">
        <v>231</v>
      </c>
      <c r="C1" s="306"/>
      <c r="D1" s="42"/>
      <c r="E1" s="42"/>
      <c r="F1" s="42"/>
      <c r="G1" s="42"/>
      <c r="H1" s="42"/>
    </row>
    <row r="2" spans="2:8" ht="17.25" customHeight="1" x14ac:dyDescent="0.3">
      <c r="B2" s="162" t="str">
        <f>Tradingname</f>
        <v>SEA Gas Partnership</v>
      </c>
      <c r="C2" s="163"/>
      <c r="D2" s="85"/>
      <c r="E2" s="85"/>
      <c r="G2" s="85"/>
      <c r="H2" s="85"/>
    </row>
    <row r="3" spans="2:8" ht="17.25" customHeight="1" x14ac:dyDescent="0.25">
      <c r="B3" s="164" t="s">
        <v>221</v>
      </c>
      <c r="C3" s="165">
        <f>Yearending</f>
        <v>44012</v>
      </c>
    </row>
    <row r="4" spans="2:8" ht="14.25" customHeight="1" x14ac:dyDescent="0.3">
      <c r="B4" s="41"/>
    </row>
    <row r="5" spans="2:8" ht="15.75" x14ac:dyDescent="0.25">
      <c r="B5" s="88" t="s">
        <v>232</v>
      </c>
      <c r="C5" s="86"/>
      <c r="D5" s="86"/>
      <c r="E5" s="86"/>
      <c r="F5" s="87"/>
      <c r="G5" s="86"/>
      <c r="H5" s="86"/>
    </row>
    <row r="6" spans="2:8" ht="15.75" x14ac:dyDescent="0.25">
      <c r="B6" s="88"/>
      <c r="C6" s="86"/>
      <c r="D6" s="86"/>
      <c r="E6" s="86"/>
      <c r="F6" s="87"/>
      <c r="G6" s="86"/>
      <c r="H6" s="86"/>
    </row>
    <row r="7" spans="2:8" ht="40.5" customHeight="1" x14ac:dyDescent="0.2">
      <c r="B7" s="89" t="s">
        <v>265</v>
      </c>
      <c r="C7" s="89" t="s">
        <v>229</v>
      </c>
      <c r="D7" s="170" t="s">
        <v>259</v>
      </c>
      <c r="E7" s="170" t="s">
        <v>261</v>
      </c>
      <c r="F7" s="170" t="s">
        <v>80</v>
      </c>
      <c r="G7" s="170" t="s">
        <v>104</v>
      </c>
      <c r="H7" s="170" t="s">
        <v>105</v>
      </c>
    </row>
    <row r="8" spans="2:8" x14ac:dyDescent="0.2">
      <c r="B8" s="91"/>
      <c r="C8" s="89" t="s">
        <v>230</v>
      </c>
      <c r="D8" s="171" t="s">
        <v>223</v>
      </c>
      <c r="E8" s="171" t="s">
        <v>223</v>
      </c>
      <c r="F8" s="171"/>
      <c r="G8" s="171" t="s">
        <v>223</v>
      </c>
      <c r="H8" s="171" t="s">
        <v>223</v>
      </c>
    </row>
    <row r="9" spans="2:8" x14ac:dyDescent="0.2">
      <c r="B9" s="172" t="s">
        <v>395</v>
      </c>
      <c r="C9" s="172" t="s">
        <v>396</v>
      </c>
      <c r="D9" s="230"/>
      <c r="E9" s="230">
        <v>607156.55999999982</v>
      </c>
      <c r="F9" s="230">
        <v>2.8728028440311811E-2</v>
      </c>
      <c r="G9" s="231">
        <f t="shared" ref="G9:G35" si="0">D9*F9</f>
        <v>0</v>
      </c>
      <c r="H9" s="231">
        <f>E9*F9</f>
        <v>17442.41092340188</v>
      </c>
    </row>
    <row r="10" spans="2:8" x14ac:dyDescent="0.2">
      <c r="B10" s="172"/>
      <c r="C10" s="172"/>
      <c r="D10" s="230"/>
      <c r="E10" s="230"/>
      <c r="F10" s="230"/>
      <c r="G10" s="231">
        <f t="shared" si="0"/>
        <v>0</v>
      </c>
      <c r="H10" s="231">
        <f t="shared" ref="H10:H35" si="1">E10*F10</f>
        <v>0</v>
      </c>
    </row>
    <row r="11" spans="2:8" x14ac:dyDescent="0.2">
      <c r="B11" s="172"/>
      <c r="C11" s="172"/>
      <c r="D11" s="230"/>
      <c r="E11" s="230"/>
      <c r="F11" s="230"/>
      <c r="G11" s="231">
        <f t="shared" si="0"/>
        <v>0</v>
      </c>
      <c r="H11" s="231">
        <f t="shared" si="1"/>
        <v>0</v>
      </c>
    </row>
    <row r="12" spans="2:8" x14ac:dyDescent="0.2">
      <c r="B12" s="172"/>
      <c r="C12" s="172"/>
      <c r="D12" s="230"/>
      <c r="E12" s="230"/>
      <c r="F12" s="230"/>
      <c r="G12" s="231">
        <f t="shared" si="0"/>
        <v>0</v>
      </c>
      <c r="H12" s="231">
        <f t="shared" si="1"/>
        <v>0</v>
      </c>
    </row>
    <row r="13" spans="2:8" x14ac:dyDescent="0.2">
      <c r="B13" s="172"/>
      <c r="C13" s="172"/>
      <c r="D13" s="230"/>
      <c r="E13" s="230"/>
      <c r="F13" s="230"/>
      <c r="G13" s="231">
        <f t="shared" si="0"/>
        <v>0</v>
      </c>
      <c r="H13" s="231">
        <f t="shared" si="1"/>
        <v>0</v>
      </c>
    </row>
    <row r="14" spans="2:8" x14ac:dyDescent="0.2">
      <c r="B14" s="172"/>
      <c r="C14" s="172"/>
      <c r="D14" s="230"/>
      <c r="E14" s="230"/>
      <c r="F14" s="230"/>
      <c r="G14" s="231">
        <f t="shared" si="0"/>
        <v>0</v>
      </c>
      <c r="H14" s="231">
        <f t="shared" si="1"/>
        <v>0</v>
      </c>
    </row>
    <row r="15" spans="2:8" x14ac:dyDescent="0.2">
      <c r="B15" s="172"/>
      <c r="C15" s="172"/>
      <c r="D15" s="230"/>
      <c r="E15" s="230"/>
      <c r="F15" s="230"/>
      <c r="G15" s="231">
        <f t="shared" si="0"/>
        <v>0</v>
      </c>
      <c r="H15" s="231">
        <f t="shared" si="1"/>
        <v>0</v>
      </c>
    </row>
    <row r="16" spans="2:8" x14ac:dyDescent="0.2">
      <c r="B16" s="172"/>
      <c r="C16" s="172"/>
      <c r="D16" s="230"/>
      <c r="E16" s="230"/>
      <c r="F16" s="230"/>
      <c r="G16" s="231">
        <f t="shared" si="0"/>
        <v>0</v>
      </c>
      <c r="H16" s="231">
        <f t="shared" si="1"/>
        <v>0</v>
      </c>
    </row>
    <row r="17" spans="2:8" x14ac:dyDescent="0.2">
      <c r="B17" s="172"/>
      <c r="C17" s="172"/>
      <c r="D17" s="230"/>
      <c r="E17" s="230"/>
      <c r="F17" s="230"/>
      <c r="G17" s="231">
        <f t="shared" si="0"/>
        <v>0</v>
      </c>
      <c r="H17" s="231">
        <f t="shared" si="1"/>
        <v>0</v>
      </c>
    </row>
    <row r="18" spans="2:8" x14ac:dyDescent="0.2">
      <c r="B18" s="172"/>
      <c r="C18" s="172"/>
      <c r="D18" s="230"/>
      <c r="E18" s="230"/>
      <c r="F18" s="230"/>
      <c r="G18" s="231">
        <f t="shared" si="0"/>
        <v>0</v>
      </c>
      <c r="H18" s="231">
        <f t="shared" si="1"/>
        <v>0</v>
      </c>
    </row>
    <row r="19" spans="2:8" x14ac:dyDescent="0.2">
      <c r="B19" s="172"/>
      <c r="C19" s="172"/>
      <c r="D19" s="230"/>
      <c r="E19" s="230"/>
      <c r="F19" s="230"/>
      <c r="G19" s="231">
        <f t="shared" si="0"/>
        <v>0</v>
      </c>
      <c r="H19" s="231">
        <f t="shared" si="1"/>
        <v>0</v>
      </c>
    </row>
    <row r="20" spans="2:8" x14ac:dyDescent="0.2">
      <c r="B20" s="172"/>
      <c r="C20" s="172"/>
      <c r="D20" s="230"/>
      <c r="E20" s="230"/>
      <c r="F20" s="230"/>
      <c r="G20" s="231">
        <f t="shared" si="0"/>
        <v>0</v>
      </c>
      <c r="H20" s="231">
        <f t="shared" si="1"/>
        <v>0</v>
      </c>
    </row>
    <row r="21" spans="2:8" x14ac:dyDescent="0.2">
      <c r="B21" s="172"/>
      <c r="C21" s="172"/>
      <c r="D21" s="230"/>
      <c r="E21" s="230"/>
      <c r="F21" s="230"/>
      <c r="G21" s="231">
        <f t="shared" si="0"/>
        <v>0</v>
      </c>
      <c r="H21" s="231">
        <f t="shared" si="1"/>
        <v>0</v>
      </c>
    </row>
    <row r="22" spans="2:8" x14ac:dyDescent="0.2">
      <c r="B22" s="172"/>
      <c r="C22" s="172"/>
      <c r="D22" s="230"/>
      <c r="E22" s="230"/>
      <c r="F22" s="230"/>
      <c r="G22" s="231">
        <f t="shared" si="0"/>
        <v>0</v>
      </c>
      <c r="H22" s="231">
        <f t="shared" si="1"/>
        <v>0</v>
      </c>
    </row>
    <row r="23" spans="2:8" x14ac:dyDescent="0.2">
      <c r="B23" s="172"/>
      <c r="C23" s="172"/>
      <c r="D23" s="230"/>
      <c r="E23" s="230"/>
      <c r="F23" s="230"/>
      <c r="G23" s="231">
        <f t="shared" si="0"/>
        <v>0</v>
      </c>
      <c r="H23" s="231">
        <f t="shared" si="1"/>
        <v>0</v>
      </c>
    </row>
    <row r="24" spans="2:8" x14ac:dyDescent="0.2">
      <c r="B24" s="172"/>
      <c r="C24" s="172"/>
      <c r="D24" s="230"/>
      <c r="E24" s="230"/>
      <c r="F24" s="230"/>
      <c r="G24" s="231">
        <f t="shared" si="0"/>
        <v>0</v>
      </c>
      <c r="H24" s="231">
        <f t="shared" si="1"/>
        <v>0</v>
      </c>
    </row>
    <row r="25" spans="2:8" x14ac:dyDescent="0.2">
      <c r="B25" s="172"/>
      <c r="C25" s="172"/>
      <c r="D25" s="230"/>
      <c r="E25" s="230"/>
      <c r="F25" s="230"/>
      <c r="G25" s="231">
        <f t="shared" si="0"/>
        <v>0</v>
      </c>
      <c r="H25" s="231">
        <f t="shared" si="1"/>
        <v>0</v>
      </c>
    </row>
    <row r="26" spans="2:8" x14ac:dyDescent="0.2">
      <c r="B26" s="172"/>
      <c r="C26" s="172"/>
      <c r="D26" s="230"/>
      <c r="E26" s="230"/>
      <c r="F26" s="230"/>
      <c r="G26" s="231">
        <f t="shared" si="0"/>
        <v>0</v>
      </c>
      <c r="H26" s="231">
        <f t="shared" si="1"/>
        <v>0</v>
      </c>
    </row>
    <row r="27" spans="2:8" x14ac:dyDescent="0.2">
      <c r="B27" s="172"/>
      <c r="C27" s="172"/>
      <c r="D27" s="230"/>
      <c r="E27" s="230"/>
      <c r="F27" s="230"/>
      <c r="G27" s="231">
        <f t="shared" si="0"/>
        <v>0</v>
      </c>
      <c r="H27" s="231">
        <f t="shared" si="1"/>
        <v>0</v>
      </c>
    </row>
    <row r="28" spans="2:8" x14ac:dyDescent="0.2">
      <c r="B28" s="172"/>
      <c r="C28" s="172"/>
      <c r="D28" s="230"/>
      <c r="E28" s="230"/>
      <c r="F28" s="230"/>
      <c r="G28" s="231">
        <f t="shared" si="0"/>
        <v>0</v>
      </c>
      <c r="H28" s="231">
        <f t="shared" si="1"/>
        <v>0</v>
      </c>
    </row>
    <row r="29" spans="2:8" x14ac:dyDescent="0.2">
      <c r="B29" s="172"/>
      <c r="C29" s="172"/>
      <c r="D29" s="230"/>
      <c r="E29" s="230"/>
      <c r="F29" s="230"/>
      <c r="G29" s="231">
        <f t="shared" si="0"/>
        <v>0</v>
      </c>
      <c r="H29" s="231">
        <f t="shared" si="1"/>
        <v>0</v>
      </c>
    </row>
    <row r="30" spans="2:8" x14ac:dyDescent="0.2">
      <c r="B30" s="172"/>
      <c r="C30" s="172"/>
      <c r="D30" s="230"/>
      <c r="E30" s="230"/>
      <c r="F30" s="230"/>
      <c r="G30" s="231">
        <f t="shared" si="0"/>
        <v>0</v>
      </c>
      <c r="H30" s="231">
        <f t="shared" si="1"/>
        <v>0</v>
      </c>
    </row>
    <row r="31" spans="2:8" x14ac:dyDescent="0.2">
      <c r="B31" s="172"/>
      <c r="C31" s="172"/>
      <c r="D31" s="230"/>
      <c r="E31" s="230"/>
      <c r="F31" s="230"/>
      <c r="G31" s="231">
        <f t="shared" si="0"/>
        <v>0</v>
      </c>
      <c r="H31" s="231">
        <f t="shared" si="1"/>
        <v>0</v>
      </c>
    </row>
    <row r="32" spans="2:8" x14ac:dyDescent="0.2">
      <c r="B32" s="172"/>
      <c r="C32" s="172"/>
      <c r="D32" s="230"/>
      <c r="E32" s="230"/>
      <c r="F32" s="230"/>
      <c r="G32" s="231">
        <f t="shared" si="0"/>
        <v>0</v>
      </c>
      <c r="H32" s="231">
        <f t="shared" si="1"/>
        <v>0</v>
      </c>
    </row>
    <row r="33" spans="2:8" x14ac:dyDescent="0.2">
      <c r="B33" s="172"/>
      <c r="C33" s="172"/>
      <c r="D33" s="230"/>
      <c r="E33" s="230"/>
      <c r="F33" s="230"/>
      <c r="G33" s="231">
        <f t="shared" si="0"/>
        <v>0</v>
      </c>
      <c r="H33" s="231">
        <f t="shared" si="1"/>
        <v>0</v>
      </c>
    </row>
    <row r="34" spans="2:8" x14ac:dyDescent="0.2">
      <c r="B34" s="172"/>
      <c r="C34" s="172"/>
      <c r="D34" s="230"/>
      <c r="E34" s="230"/>
      <c r="F34" s="230"/>
      <c r="G34" s="231">
        <f t="shared" si="0"/>
        <v>0</v>
      </c>
      <c r="H34" s="231">
        <f t="shared" si="1"/>
        <v>0</v>
      </c>
    </row>
    <row r="35" spans="2:8" x14ac:dyDescent="0.2">
      <c r="B35" s="172"/>
      <c r="C35" s="172"/>
      <c r="D35" s="230"/>
      <c r="E35" s="230"/>
      <c r="F35" s="230"/>
      <c r="G35" s="231">
        <f t="shared" si="0"/>
        <v>0</v>
      </c>
      <c r="H35" s="231">
        <f t="shared" si="1"/>
        <v>0</v>
      </c>
    </row>
    <row r="36" spans="2:8" x14ac:dyDescent="0.2">
      <c r="B36" s="106"/>
      <c r="C36" s="168" t="s">
        <v>26</v>
      </c>
      <c r="D36" s="231">
        <f>SUM(D9:D35)</f>
        <v>0</v>
      </c>
      <c r="E36" s="231">
        <f>SUM(E9:E35)</f>
        <v>607156.55999999982</v>
      </c>
      <c r="F36" s="232"/>
      <c r="G36" s="231">
        <f>SUM(G9:G35)</f>
        <v>0</v>
      </c>
      <c r="H36" s="231">
        <f>SUM(H9:H35)</f>
        <v>17442.41092340188</v>
      </c>
    </row>
  </sheetData>
  <mergeCells count="1">
    <mergeCell ref="B1:C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J36"/>
  <sheetViews>
    <sheetView workbookViewId="0"/>
  </sheetViews>
  <sheetFormatPr defaultRowHeight="12.75" x14ac:dyDescent="0.2"/>
  <cols>
    <col min="1" max="1" width="11.28515625" style="84" customWidth="1"/>
    <col min="2" max="2" width="21" style="84" customWidth="1"/>
    <col min="3" max="3" width="30" style="84" customWidth="1"/>
    <col min="4" max="4" width="26.7109375" style="84" customWidth="1"/>
    <col min="5" max="5" width="23.5703125" style="84" customWidth="1"/>
    <col min="6" max="6" width="22.5703125" style="84" customWidth="1"/>
    <col min="7" max="7" width="20.5703125" style="84" customWidth="1"/>
    <col min="8" max="9" width="22.5703125" style="84" customWidth="1"/>
    <col min="10" max="10" width="9.42578125" style="84" customWidth="1"/>
    <col min="11" max="11" width="25.140625" style="84" customWidth="1"/>
    <col min="12" max="16384" width="9.140625" style="84"/>
  </cols>
  <sheetData>
    <row r="1" spans="2:10" ht="20.25" x14ac:dyDescent="0.3">
      <c r="B1" s="306" t="s">
        <v>194</v>
      </c>
      <c r="C1" s="306"/>
      <c r="D1" s="42"/>
      <c r="E1" s="42"/>
      <c r="F1" s="42"/>
      <c r="G1" s="42"/>
      <c r="H1" s="42"/>
      <c r="I1" s="42"/>
    </row>
    <row r="2" spans="2:10" ht="16.5" customHeight="1" x14ac:dyDescent="0.3">
      <c r="B2" s="162" t="str">
        <f>Tradingname</f>
        <v>SEA Gas Partnership</v>
      </c>
      <c r="C2" s="163"/>
      <c r="D2" s="85"/>
      <c r="E2" s="85"/>
      <c r="F2" s="85"/>
      <c r="H2" s="85"/>
      <c r="I2" s="85"/>
    </row>
    <row r="3" spans="2:10" ht="15" x14ac:dyDescent="0.25">
      <c r="B3" s="164" t="s">
        <v>221</v>
      </c>
      <c r="C3" s="165">
        <f>Yearending</f>
        <v>44012</v>
      </c>
    </row>
    <row r="4" spans="2:10" ht="20.25" x14ac:dyDescent="0.3">
      <c r="B4" s="41"/>
      <c r="E4" s="176"/>
    </row>
    <row r="5" spans="2:10" ht="15.75" x14ac:dyDescent="0.25">
      <c r="B5" s="88" t="s">
        <v>233</v>
      </c>
      <c r="C5" s="86"/>
      <c r="D5" s="86"/>
      <c r="E5" s="86"/>
      <c r="F5" s="86"/>
      <c r="G5" s="87"/>
      <c r="H5" s="86"/>
      <c r="I5" s="86"/>
    </row>
    <row r="6" spans="2:10" ht="15.75" x14ac:dyDescent="0.25">
      <c r="B6" s="88"/>
      <c r="C6" s="86"/>
      <c r="D6" s="86"/>
      <c r="E6" s="86"/>
      <c r="F6" s="86"/>
      <c r="G6" s="87"/>
      <c r="H6" s="86"/>
      <c r="I6" s="86"/>
    </row>
    <row r="7" spans="2:10" ht="40.5" customHeight="1" x14ac:dyDescent="0.2">
      <c r="B7" s="89" t="s">
        <v>265</v>
      </c>
      <c r="C7" s="89" t="s">
        <v>20</v>
      </c>
      <c r="D7" s="174" t="s">
        <v>81</v>
      </c>
      <c r="E7" s="170" t="s">
        <v>260</v>
      </c>
      <c r="F7" s="170" t="s">
        <v>262</v>
      </c>
      <c r="G7" s="170" t="s">
        <v>80</v>
      </c>
      <c r="H7" s="170" t="s">
        <v>104</v>
      </c>
      <c r="I7" s="170" t="s">
        <v>105</v>
      </c>
    </row>
    <row r="8" spans="2:10" x14ac:dyDescent="0.2">
      <c r="B8" s="91"/>
      <c r="C8" s="91" t="s">
        <v>234</v>
      </c>
      <c r="D8" s="113"/>
      <c r="E8" s="171" t="s">
        <v>223</v>
      </c>
      <c r="F8" s="171" t="s">
        <v>223</v>
      </c>
      <c r="G8" s="171"/>
      <c r="H8" s="171" t="s">
        <v>223</v>
      </c>
      <c r="I8" s="171" t="s">
        <v>223</v>
      </c>
    </row>
    <row r="9" spans="2:10" x14ac:dyDescent="0.2">
      <c r="B9" s="223" t="s">
        <v>397</v>
      </c>
      <c r="C9" s="60" t="s">
        <v>59</v>
      </c>
      <c r="D9" s="172" t="s">
        <v>398</v>
      </c>
      <c r="E9" s="233">
        <v>-2941779.6670000008</v>
      </c>
      <c r="F9" s="233"/>
      <c r="G9" s="175">
        <v>2.8728028440311811E-2</v>
      </c>
      <c r="H9" s="235">
        <f>E9*G9</f>
        <v>-84511.529938707026</v>
      </c>
      <c r="I9" s="235">
        <f>F9*G9</f>
        <v>0</v>
      </c>
    </row>
    <row r="10" spans="2:10" ht="25.5" x14ac:dyDescent="0.2">
      <c r="B10" s="224" t="s">
        <v>397</v>
      </c>
      <c r="C10" s="60" t="s">
        <v>69</v>
      </c>
      <c r="D10" s="172" t="s">
        <v>399</v>
      </c>
      <c r="E10" s="233">
        <v>-479291.17999999993</v>
      </c>
      <c r="F10" s="233"/>
      <c r="G10" s="175">
        <v>2.8728028440311811E-2</v>
      </c>
      <c r="H10" s="235">
        <f t="shared" ref="H10:H35" si="0">E10*G10</f>
        <v>-13769.090650230606</v>
      </c>
      <c r="I10" s="235">
        <f t="shared" ref="I10:I35" si="1">F10*G10</f>
        <v>0</v>
      </c>
    </row>
    <row r="11" spans="2:10" x14ac:dyDescent="0.2">
      <c r="B11" s="224" t="s">
        <v>397</v>
      </c>
      <c r="C11" s="191" t="s">
        <v>60</v>
      </c>
      <c r="D11" s="172" t="s">
        <v>399</v>
      </c>
      <c r="E11" s="233">
        <v>-748014.5399999998</v>
      </c>
      <c r="F11" s="233"/>
      <c r="G11" s="175">
        <v>2.8728028440311811E-2</v>
      </c>
      <c r="H11" s="235">
        <f t="shared" si="0"/>
        <v>-21488.98297888675</v>
      </c>
      <c r="I11" s="235">
        <f t="shared" si="1"/>
        <v>0</v>
      </c>
    </row>
    <row r="12" spans="2:10" x14ac:dyDescent="0.2">
      <c r="B12" s="224" t="s">
        <v>397</v>
      </c>
      <c r="C12" s="60" t="s">
        <v>61</v>
      </c>
      <c r="D12" s="172" t="s">
        <v>400</v>
      </c>
      <c r="E12" s="233">
        <v>-1547644</v>
      </c>
      <c r="F12" s="233"/>
      <c r="G12" s="175">
        <v>1.6307490546921641E-2</v>
      </c>
      <c r="H12" s="235">
        <f t="shared" si="0"/>
        <v>-25238.189899999998</v>
      </c>
      <c r="I12" s="235">
        <f t="shared" si="1"/>
        <v>0</v>
      </c>
      <c r="J12" s="204"/>
    </row>
    <row r="13" spans="2:10" x14ac:dyDescent="0.2">
      <c r="B13" s="224" t="s">
        <v>397</v>
      </c>
      <c r="C13" s="60" t="s">
        <v>70</v>
      </c>
      <c r="D13" s="172" t="s">
        <v>399</v>
      </c>
      <c r="E13" s="233">
        <v>-22151.550000000043</v>
      </c>
      <c r="F13" s="233"/>
      <c r="G13" s="175">
        <v>2.8728028440311811E-2</v>
      </c>
      <c r="H13" s="235">
        <f t="shared" si="0"/>
        <v>-636.37035839699035</v>
      </c>
      <c r="I13" s="235">
        <f t="shared" si="1"/>
        <v>0</v>
      </c>
    </row>
    <row r="14" spans="2:10" x14ac:dyDescent="0.2">
      <c r="B14" s="224" t="s">
        <v>397</v>
      </c>
      <c r="C14" s="191" t="s">
        <v>156</v>
      </c>
      <c r="D14" s="172" t="s">
        <v>156</v>
      </c>
      <c r="E14" s="233">
        <v>-75096.270000000019</v>
      </c>
      <c r="F14" s="233"/>
      <c r="G14" s="175">
        <v>2.8728028440311811E-2</v>
      </c>
      <c r="H14" s="235">
        <f t="shared" si="0"/>
        <v>-2157.367780321335</v>
      </c>
      <c r="I14" s="235">
        <f t="shared" si="1"/>
        <v>0</v>
      </c>
    </row>
    <row r="15" spans="2:10" ht="25.5" x14ac:dyDescent="0.2">
      <c r="B15" s="172"/>
      <c r="C15" s="191" t="s">
        <v>62</v>
      </c>
      <c r="D15" s="172"/>
      <c r="E15" s="233"/>
      <c r="F15" s="233"/>
      <c r="G15" s="175"/>
      <c r="H15" s="235">
        <f t="shared" si="0"/>
        <v>0</v>
      </c>
      <c r="I15" s="235">
        <f t="shared" si="1"/>
        <v>0</v>
      </c>
    </row>
    <row r="16" spans="2:10" ht="25.5" x14ac:dyDescent="0.2">
      <c r="B16" s="172"/>
      <c r="C16" s="191" t="s">
        <v>1</v>
      </c>
      <c r="D16" s="172"/>
      <c r="E16" s="233"/>
      <c r="F16" s="233"/>
      <c r="G16" s="175"/>
      <c r="H16" s="235">
        <f t="shared" si="0"/>
        <v>0</v>
      </c>
      <c r="I16" s="235">
        <f t="shared" si="1"/>
        <v>0</v>
      </c>
    </row>
    <row r="17" spans="2:9" x14ac:dyDescent="0.2">
      <c r="B17" s="172"/>
      <c r="C17" s="60" t="s">
        <v>218</v>
      </c>
      <c r="D17" s="172"/>
      <c r="E17" s="234">
        <f>SUM(E18:E35)</f>
        <v>0</v>
      </c>
      <c r="F17" s="234">
        <f>SUM(F18:F35)</f>
        <v>0</v>
      </c>
      <c r="G17" s="192"/>
      <c r="H17" s="234">
        <f>SUM(H18:H35)</f>
        <v>0</v>
      </c>
      <c r="I17" s="234">
        <f>SUM(I18:I35)</f>
        <v>0</v>
      </c>
    </row>
    <row r="18" spans="2:9" x14ac:dyDescent="0.2">
      <c r="B18" s="172"/>
      <c r="C18" s="172" t="s">
        <v>275</v>
      </c>
      <c r="D18" s="172"/>
      <c r="E18" s="233"/>
      <c r="F18" s="233"/>
      <c r="G18" s="175"/>
      <c r="H18" s="235">
        <f t="shared" si="0"/>
        <v>0</v>
      </c>
      <c r="I18" s="235">
        <f t="shared" si="1"/>
        <v>0</v>
      </c>
    </row>
    <row r="19" spans="2:9" x14ac:dyDescent="0.2">
      <c r="B19" s="172"/>
      <c r="C19" s="172"/>
      <c r="D19" s="172"/>
      <c r="E19" s="233"/>
      <c r="F19" s="233"/>
      <c r="G19" s="175"/>
      <c r="H19" s="235">
        <f t="shared" si="0"/>
        <v>0</v>
      </c>
      <c r="I19" s="235">
        <f t="shared" si="1"/>
        <v>0</v>
      </c>
    </row>
    <row r="20" spans="2:9" x14ac:dyDescent="0.2">
      <c r="B20" s="172"/>
      <c r="C20" s="172"/>
      <c r="D20" s="172"/>
      <c r="E20" s="233"/>
      <c r="F20" s="233"/>
      <c r="G20" s="175"/>
      <c r="H20" s="235">
        <f t="shared" si="0"/>
        <v>0</v>
      </c>
      <c r="I20" s="235">
        <f t="shared" si="1"/>
        <v>0</v>
      </c>
    </row>
    <row r="21" spans="2:9" x14ac:dyDescent="0.2">
      <c r="B21" s="172"/>
      <c r="C21" s="172"/>
      <c r="D21" s="172"/>
      <c r="E21" s="233"/>
      <c r="F21" s="233"/>
      <c r="G21" s="175"/>
      <c r="H21" s="235">
        <f t="shared" si="0"/>
        <v>0</v>
      </c>
      <c r="I21" s="235">
        <f t="shared" si="1"/>
        <v>0</v>
      </c>
    </row>
    <row r="22" spans="2:9" x14ac:dyDescent="0.2">
      <c r="B22" s="172"/>
      <c r="C22" s="172"/>
      <c r="D22" s="172"/>
      <c r="E22" s="233"/>
      <c r="F22" s="233"/>
      <c r="G22" s="175"/>
      <c r="H22" s="235">
        <f t="shared" si="0"/>
        <v>0</v>
      </c>
      <c r="I22" s="235">
        <f t="shared" si="1"/>
        <v>0</v>
      </c>
    </row>
    <row r="23" spans="2:9" x14ac:dyDescent="0.2">
      <c r="B23" s="172"/>
      <c r="C23" s="172"/>
      <c r="D23" s="172"/>
      <c r="E23" s="233"/>
      <c r="F23" s="233"/>
      <c r="G23" s="175"/>
      <c r="H23" s="235">
        <f t="shared" si="0"/>
        <v>0</v>
      </c>
      <c r="I23" s="235">
        <f t="shared" si="1"/>
        <v>0</v>
      </c>
    </row>
    <row r="24" spans="2:9" x14ac:dyDescent="0.2">
      <c r="B24" s="172"/>
      <c r="C24" s="172"/>
      <c r="D24" s="172"/>
      <c r="E24" s="233"/>
      <c r="F24" s="233"/>
      <c r="G24" s="175"/>
      <c r="H24" s="235">
        <f t="shared" si="0"/>
        <v>0</v>
      </c>
      <c r="I24" s="235">
        <f t="shared" si="1"/>
        <v>0</v>
      </c>
    </row>
    <row r="25" spans="2:9" x14ac:dyDescent="0.2">
      <c r="B25" s="172"/>
      <c r="C25" s="172"/>
      <c r="D25" s="172"/>
      <c r="E25" s="233"/>
      <c r="F25" s="233"/>
      <c r="G25" s="175"/>
      <c r="H25" s="235">
        <f t="shared" si="0"/>
        <v>0</v>
      </c>
      <c r="I25" s="235">
        <f t="shared" si="1"/>
        <v>0</v>
      </c>
    </row>
    <row r="26" spans="2:9" x14ac:dyDescent="0.2">
      <c r="B26" s="172"/>
      <c r="C26" s="172"/>
      <c r="D26" s="172"/>
      <c r="E26" s="233"/>
      <c r="F26" s="233"/>
      <c r="G26" s="175"/>
      <c r="H26" s="235">
        <f t="shared" si="0"/>
        <v>0</v>
      </c>
      <c r="I26" s="235">
        <f t="shared" si="1"/>
        <v>0</v>
      </c>
    </row>
    <row r="27" spans="2:9" x14ac:dyDescent="0.2">
      <c r="B27" s="172"/>
      <c r="C27" s="172"/>
      <c r="D27" s="172"/>
      <c r="E27" s="233"/>
      <c r="F27" s="233"/>
      <c r="G27" s="175"/>
      <c r="H27" s="235">
        <f t="shared" si="0"/>
        <v>0</v>
      </c>
      <c r="I27" s="235">
        <f t="shared" si="1"/>
        <v>0</v>
      </c>
    </row>
    <row r="28" spans="2:9" x14ac:dyDescent="0.2">
      <c r="B28" s="172"/>
      <c r="C28" s="172"/>
      <c r="D28" s="172"/>
      <c r="E28" s="233"/>
      <c r="F28" s="233"/>
      <c r="G28" s="175"/>
      <c r="H28" s="235">
        <f t="shared" si="0"/>
        <v>0</v>
      </c>
      <c r="I28" s="235">
        <f t="shared" si="1"/>
        <v>0</v>
      </c>
    </row>
    <row r="29" spans="2:9" x14ac:dyDescent="0.2">
      <c r="B29" s="172"/>
      <c r="C29" s="172"/>
      <c r="D29" s="172"/>
      <c r="E29" s="233"/>
      <c r="F29" s="233"/>
      <c r="G29" s="175"/>
      <c r="H29" s="235">
        <f t="shared" si="0"/>
        <v>0</v>
      </c>
      <c r="I29" s="235">
        <f t="shared" si="1"/>
        <v>0</v>
      </c>
    </row>
    <row r="30" spans="2:9" x14ac:dyDescent="0.2">
      <c r="B30" s="172"/>
      <c r="C30" s="172"/>
      <c r="D30" s="172"/>
      <c r="E30" s="233"/>
      <c r="F30" s="233"/>
      <c r="G30" s="175"/>
      <c r="H30" s="235">
        <f t="shared" si="0"/>
        <v>0</v>
      </c>
      <c r="I30" s="235">
        <f t="shared" si="1"/>
        <v>0</v>
      </c>
    </row>
    <row r="31" spans="2:9" x14ac:dyDescent="0.2">
      <c r="B31" s="172"/>
      <c r="C31" s="172"/>
      <c r="D31" s="172"/>
      <c r="E31" s="233"/>
      <c r="F31" s="233"/>
      <c r="G31" s="175"/>
      <c r="H31" s="235">
        <f t="shared" si="0"/>
        <v>0</v>
      </c>
      <c r="I31" s="235">
        <f t="shared" si="1"/>
        <v>0</v>
      </c>
    </row>
    <row r="32" spans="2:9" x14ac:dyDescent="0.2">
      <c r="B32" s="172"/>
      <c r="C32" s="172"/>
      <c r="D32" s="172"/>
      <c r="E32" s="233"/>
      <c r="F32" s="233"/>
      <c r="G32" s="175"/>
      <c r="H32" s="235">
        <f t="shared" si="0"/>
        <v>0</v>
      </c>
      <c r="I32" s="235">
        <f t="shared" si="1"/>
        <v>0</v>
      </c>
    </row>
    <row r="33" spans="2:9" x14ac:dyDescent="0.2">
      <c r="B33" s="172"/>
      <c r="C33" s="172"/>
      <c r="D33" s="172"/>
      <c r="E33" s="233"/>
      <c r="F33" s="233"/>
      <c r="G33" s="175"/>
      <c r="H33" s="235">
        <f t="shared" si="0"/>
        <v>0</v>
      </c>
      <c r="I33" s="235">
        <f t="shared" si="1"/>
        <v>0</v>
      </c>
    </row>
    <row r="34" spans="2:9" x14ac:dyDescent="0.2">
      <c r="B34" s="172"/>
      <c r="C34" s="172"/>
      <c r="D34" s="172"/>
      <c r="E34" s="233"/>
      <c r="F34" s="233"/>
      <c r="G34" s="175"/>
      <c r="H34" s="235">
        <f t="shared" si="0"/>
        <v>0</v>
      </c>
      <c r="I34" s="235">
        <f t="shared" si="1"/>
        <v>0</v>
      </c>
    </row>
    <row r="35" spans="2:9" x14ac:dyDescent="0.2">
      <c r="B35" s="172"/>
      <c r="C35" s="172"/>
      <c r="D35" s="172"/>
      <c r="E35" s="233"/>
      <c r="F35" s="233"/>
      <c r="G35" s="175"/>
      <c r="H35" s="235">
        <f t="shared" si="0"/>
        <v>0</v>
      </c>
      <c r="I35" s="235">
        <f t="shared" si="1"/>
        <v>0</v>
      </c>
    </row>
    <row r="36" spans="2:9" x14ac:dyDescent="0.2">
      <c r="B36" s="106"/>
      <c r="C36" s="304" t="s">
        <v>157</v>
      </c>
      <c r="D36" s="305"/>
      <c r="E36" s="235">
        <f>SUM(E9:E17)</f>
        <v>-5813977.2070000004</v>
      </c>
      <c r="F36" s="235">
        <f>SUM(F9:F17)</f>
        <v>0</v>
      </c>
      <c r="G36" s="173"/>
      <c r="H36" s="235">
        <f>SUM(H9:H17)</f>
        <v>-147801.5316065427</v>
      </c>
      <c r="I36" s="235">
        <f>SUM(I9:I35)</f>
        <v>0</v>
      </c>
    </row>
  </sheetData>
  <mergeCells count="2">
    <mergeCell ref="B1:C1"/>
    <mergeCell ref="C36:D36"/>
  </mergeCells>
  <phoneticPr fontId="36" type="noConversion"/>
  <pageMargins left="0.75" right="0.75" top="1" bottom="1" header="0.5" footer="0.5"/>
  <pageSetup paperSize="9" scale="3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BF0FF95BD8F24CA07172DC74E4C1A0" ma:contentTypeVersion="4" ma:contentTypeDescription="Create a new document." ma:contentTypeScope="" ma:versionID="3e0944dbd8636ec11199969afcf0c634">
  <xsd:schema xmlns:xsd="http://www.w3.org/2001/XMLSchema" xmlns:xs="http://www.w3.org/2001/XMLSchema" xmlns:p="http://schemas.microsoft.com/office/2006/metadata/properties" xmlns:ns2="c8cbed6f-96dc-40c6-b8ad-dde309300e66" targetNamespace="http://schemas.microsoft.com/office/2006/metadata/properties" ma:root="true" ma:fieldsID="6cdc93e71258fe20441648ab5eacb927" ns2:_="">
    <xsd:import namespace="c8cbed6f-96dc-40c6-b8ad-dde309300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bed6f-96dc-40c6-b8ad-dde309300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EB4752-7093-4ACF-ABC6-C4C9F0DB1B7C}"/>
</file>

<file path=customXml/itemProps2.xml><?xml version="1.0" encoding="utf-8"?>
<ds:datastoreItem xmlns:ds="http://schemas.openxmlformats.org/officeDocument/2006/customXml" ds:itemID="{02D0B2E0-F6A8-4BA4-A5FF-74BAAB57A1AE}"/>
</file>

<file path=customXml/itemProps3.xml><?xml version="1.0" encoding="utf-8"?>
<ds:datastoreItem xmlns:ds="http://schemas.openxmlformats.org/officeDocument/2006/customXml" ds:itemID="{986644D7-C134-4C92-8FF0-97EA802E9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24</vt:i4>
      </vt:variant>
    </vt:vector>
  </HeadingPairs>
  <TitlesOfParts>
    <vt:vector size="45" baseType="lpstr">
      <vt:lpstr>Cover</vt:lpstr>
      <vt:lpstr>Contents</vt:lpstr>
      <vt:lpstr>1. Pipeline information</vt:lpstr>
      <vt:lpstr>1.1 Financial performance</vt:lpstr>
      <vt:lpstr>2. Revenues and expenses</vt:lpstr>
      <vt:lpstr>2.1 Revenue by service</vt:lpstr>
      <vt:lpstr>2.2 Revenue contributions </vt:lpstr>
      <vt:lpstr>2.3 Indirect revenue</vt:lpstr>
      <vt:lpstr>2.4 Shared costs</vt:lpstr>
      <vt:lpstr>3. Statement of pipeline assets</vt:lpstr>
      <vt:lpstr>3.1 Pipeline asset useful life</vt:lpstr>
      <vt:lpstr>3.2 Pipeline asset impairment</vt:lpstr>
      <vt:lpstr>3.3 Depreciation amortisation</vt:lpstr>
      <vt:lpstr>3.4 Shared supporting assets</vt:lpstr>
      <vt:lpstr>4 Recovered capital</vt:lpstr>
      <vt:lpstr>4.1 Pipelines capex</vt:lpstr>
      <vt:lpstr>5. Weighted average price</vt:lpstr>
      <vt:lpstr>5.1 Exempt WAP services</vt:lpstr>
      <vt:lpstr>6. Notes</vt:lpstr>
      <vt:lpstr>Amendment record</vt:lpstr>
      <vt:lpstr>Sheet1</vt:lpstr>
      <vt:lpstr>ABN</vt:lpstr>
      <vt:lpstr>'1. Pipeline information'!Print_Area</vt:lpstr>
      <vt:lpstr>'1.1 Financial performance'!Print_Area</vt:lpstr>
      <vt:lpstr>'2. Revenues and expenses'!Print_Area</vt:lpstr>
      <vt:lpstr>'2.1 Revenue by service'!Print_Area</vt:lpstr>
      <vt:lpstr>'2.2 Revenue contributions '!Print_Area</vt:lpstr>
      <vt:lpstr>'2.3 Indirect revenue'!Print_Area</vt:lpstr>
      <vt:lpstr>'2.4 Shared costs'!Print_Area</vt:lpstr>
      <vt:lpstr>'3. Statement of pipeline assets'!Print_Area</vt:lpstr>
      <vt:lpstr>'3.1 Pipeline asset useful life'!Print_Area</vt:lpstr>
      <vt:lpstr>'3.2 Pipeline asset impairment'!Print_Area</vt:lpstr>
      <vt:lpstr>'3.3 Depreciation amortisation'!Print_Area</vt:lpstr>
      <vt:lpstr>'3.4 Shared supporting assets'!Print_Area</vt:lpstr>
      <vt:lpstr>'4 Recovered capital'!Print_Area</vt:lpstr>
      <vt:lpstr>'4.1 Pipelines capex'!Print_Area</vt:lpstr>
      <vt:lpstr>'5. Weighted average price'!Print_Area</vt:lpstr>
      <vt:lpstr>'5.1 Exempt WAP services'!Print_Area</vt:lpstr>
      <vt:lpstr>'6. Notes'!Print_Area</vt:lpstr>
      <vt:lpstr>Contents!Print_Area</vt:lpstr>
      <vt:lpstr>Cover!Print_Area</vt:lpstr>
      <vt:lpstr>Sheet1!Print_Area</vt:lpstr>
      <vt:lpstr>Tradingname</vt:lpstr>
      <vt:lpstr>Yearending</vt:lpstr>
      <vt:lpstr>Yearstart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asood</dc:creator>
  <cp:lastModifiedBy>Marc Vercauteren</cp:lastModifiedBy>
  <cp:lastPrinted>2020-10-21T02:55:12Z</cp:lastPrinted>
  <dcterms:created xsi:type="dcterms:W3CDTF">2012-02-16T03:44:14Z</dcterms:created>
  <dcterms:modified xsi:type="dcterms:W3CDTF">2020-10-30T05:08:47Z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\\cbrvpwxfs01\home$\smoff\2012-13 to 2013-14 energex financial information template (D2012-00032519).xls</vt:lpwstr>
  </property>
  <property fmtid="{D5CDD505-2E9C-101B-9397-08002B2CF9AE}" pid="3" name="ContentTypeId">
    <vt:lpwstr>0x01010069BF0FF95BD8F24CA07172DC74E4C1A0</vt:lpwstr>
  </property>
</Properties>
</file>