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430"/>
  <workbookPr filterPrivacy="1" codeName="ThisWorkbook"/>
  <xr:revisionPtr revIDLastSave="0" documentId="8_{5063B4B3-B83D-45B0-B242-1CA2E56E68F7}" xr6:coauthVersionLast="47" xr6:coauthVersionMax="47" xr10:uidLastSave="{00000000-0000-0000-0000-000000000000}"/>
  <bookViews>
    <workbookView xWindow="28680" yWindow="-3120" windowWidth="29040" windowHeight="15840" tabRatio="842"/>
  </bookViews>
  <sheets>
    <sheet name="Cover" sheetId="11" r:id="rId1"/>
    <sheet name="Contents" sheetId="4" r:id="rId2"/>
    <sheet name="Summary" sheetId="73" r:id="rId3"/>
    <sheet name="1. Pipeline information" sheetId="44" r:id="rId4"/>
    <sheet name="1.1 Financial performance" sheetId="74"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71" r:id="rId11"/>
    <sheet name="3.1 Asset useful life" sheetId="72" r:id="rId12"/>
    <sheet name="3.2 Asset impairment" sheetId="63" r:id="rId13"/>
    <sheet name="3.3 Depreciation amortisation" sheetId="34" r:id="rId14"/>
    <sheet name="3.4 Shared supporting assets" sheetId="59" r:id="rId15"/>
    <sheet name="4. Recovered capital" sheetId="47" r:id="rId16"/>
    <sheet name="4.1 Pipelines capex" sheetId="66" r:id="rId17"/>
    <sheet name="5. Weighted average price" sheetId="54" r:id="rId18"/>
    <sheet name="5.1 Exempt WAP services" sheetId="60" r:id="rId19"/>
    <sheet name="6. Notes" sheetId="64" r:id="rId20"/>
    <sheet name="Amendment record" sheetId="67" r:id="rId21"/>
    <sheet name="Sheet1" sheetId="61" state="hidden" r:id="rId22"/>
  </sheets>
  <externalReferences>
    <externalReference r:id="rId23"/>
    <externalReference r:id="rId24"/>
  </externalReferences>
  <definedNames>
    <definedName name="ABN">Cover!$C$17</definedName>
    <definedName name="_xlnm.Print_Area" localSheetId="3">'1. Pipeline information'!$A$1:$E$37</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2">'3.2 Asset impairment'!$A$1:$I$55</definedName>
    <definedName name="_xlnm.Print_Area" localSheetId="13">'3.3 Depreciation amortisation'!$A$1:$P$80</definedName>
    <definedName name="_xlnm.Print_Area" localSheetId="14">'3.4 Shared supporting assets'!$A$1:$H$44</definedName>
    <definedName name="_xlnm.Print_Area" localSheetId="15">'4. Recovered capital'!$A$1:$BL$48</definedName>
    <definedName name="_xlnm.Print_Area" localSheetId="16">'4.1 Pipelines capex'!$A$1:$F$36</definedName>
    <definedName name="_xlnm.Print_Area" localSheetId="17">'5. Weighted average price'!$A$1:$BL$22</definedName>
    <definedName name="_xlnm.Print_Area" localSheetId="18">'5.1 Exempt WAP services'!$A$1:$F$15</definedName>
    <definedName name="_xlnm.Print_Area" localSheetId="19">'6. Notes'!$A$1:$E$4</definedName>
    <definedName name="_xlnm.Print_Area" localSheetId="1">Contents!$B$2:$K$49</definedName>
    <definedName name="_xlnm.Print_Area" localSheetId="0">Cover!$A$1:$J$46</definedName>
    <definedName name="_xlnm.Print_Area" localSheetId="21">Sheet1!$A$1:$N$34</definedName>
    <definedName name="rPipelineAssets">Sheet1!$A$3:$A$12</definedName>
    <definedName name="rSharedAssets">Sheet1!$A$15:$A$19</definedName>
    <definedName name="rYesNo">Sheet1!$A$21:$A$22</definedName>
    <definedName name="Tradingname">Cover!$C$15</definedName>
    <definedName name="YEAR">[1]Outcomes!$B$3</definedName>
    <definedName name="Yearending">Cover!$C$23</definedName>
    <definedName name="Yearstart">Cover!$C$21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9" i="71" l="1"/>
  <c r="E95" i="71"/>
  <c r="E88" i="71"/>
  <c r="E80" i="71"/>
  <c r="E100" i="71"/>
  <c r="E78" i="71"/>
  <c r="E71" i="71"/>
  <c r="E64" i="71"/>
  <c r="E58" i="71"/>
  <c r="E51" i="71"/>
  <c r="E37" i="71"/>
  <c r="E30" i="71"/>
  <c r="E23" i="71"/>
  <c r="E16" i="71"/>
  <c r="E13" i="71"/>
  <c r="C3" i="74"/>
  <c r="B2" i="74"/>
  <c r="D37" i="73"/>
  <c r="D36" i="73"/>
  <c r="D35" i="73"/>
  <c r="D34" i="73"/>
  <c r="D33" i="73"/>
  <c r="D32" i="73"/>
  <c r="D31" i="73"/>
  <c r="D30" i="73"/>
  <c r="D29" i="73"/>
  <c r="D28" i="73"/>
  <c r="D27" i="73"/>
  <c r="D26" i="73"/>
  <c r="D25" i="73"/>
  <c r="D24" i="73"/>
  <c r="D23" i="73"/>
  <c r="D22" i="73"/>
  <c r="D21" i="73"/>
  <c r="D20" i="73"/>
  <c r="D19" i="73"/>
  <c r="C35" i="73"/>
  <c r="C34" i="73"/>
  <c r="C33" i="73"/>
  <c r="C29" i="73"/>
  <c r="C115" i="73"/>
  <c r="F100" i="73"/>
  <c r="C100" i="73"/>
  <c r="H99" i="73"/>
  <c r="G99" i="73"/>
  <c r="F99" i="73"/>
  <c r="D99" i="73"/>
  <c r="C99" i="73"/>
  <c r="H97" i="73"/>
  <c r="G97" i="73"/>
  <c r="F97" i="73"/>
  <c r="E97" i="73"/>
  <c r="D97" i="73"/>
  <c r="C97" i="73"/>
  <c r="H95" i="73"/>
  <c r="G95" i="73"/>
  <c r="F95" i="73"/>
  <c r="E95" i="73"/>
  <c r="D95" i="73"/>
  <c r="C95" i="73"/>
  <c r="H94" i="73"/>
  <c r="G94" i="73"/>
  <c r="F94" i="73"/>
  <c r="E94" i="73"/>
  <c r="D94" i="73"/>
  <c r="C94" i="73"/>
  <c r="H93" i="73"/>
  <c r="G93" i="73"/>
  <c r="F93" i="73"/>
  <c r="E93" i="73"/>
  <c r="D93" i="73"/>
  <c r="C93" i="73"/>
  <c r="H92" i="73"/>
  <c r="G92" i="73"/>
  <c r="F92" i="73"/>
  <c r="E92" i="73"/>
  <c r="D92" i="73"/>
  <c r="C92" i="73"/>
  <c r="H91" i="73"/>
  <c r="G91" i="73"/>
  <c r="F91" i="73"/>
  <c r="E91" i="73"/>
  <c r="D91" i="73"/>
  <c r="C91" i="73"/>
  <c r="H90" i="73"/>
  <c r="G90" i="73"/>
  <c r="F90" i="73"/>
  <c r="E90" i="73"/>
  <c r="D90" i="73"/>
  <c r="C90" i="73"/>
  <c r="H89" i="73"/>
  <c r="G89" i="73"/>
  <c r="F89" i="73"/>
  <c r="E89" i="73"/>
  <c r="D89" i="73"/>
  <c r="C89" i="73"/>
  <c r="G88" i="73"/>
  <c r="F88" i="73"/>
  <c r="E88" i="73"/>
  <c r="D88" i="73"/>
  <c r="C88" i="73"/>
  <c r="H86" i="73"/>
  <c r="G86" i="73"/>
  <c r="F86" i="73"/>
  <c r="E86" i="73"/>
  <c r="D86" i="73"/>
  <c r="C86" i="73"/>
  <c r="H85" i="73"/>
  <c r="G85" i="73"/>
  <c r="F85" i="73"/>
  <c r="E85" i="73"/>
  <c r="D85" i="73"/>
  <c r="C85" i="73"/>
  <c r="H84" i="73"/>
  <c r="G84" i="73"/>
  <c r="F84" i="73"/>
  <c r="E84" i="73"/>
  <c r="D84" i="73"/>
  <c r="C84" i="73"/>
  <c r="H83" i="73"/>
  <c r="G83" i="73"/>
  <c r="F83" i="73"/>
  <c r="E83" i="73"/>
  <c r="D83" i="73"/>
  <c r="C83" i="73"/>
  <c r="H82" i="73"/>
  <c r="G82" i="73"/>
  <c r="F82" i="73"/>
  <c r="E82" i="73"/>
  <c r="D82" i="73"/>
  <c r="C82" i="73"/>
  <c r="H81" i="73"/>
  <c r="G81" i="73"/>
  <c r="F81" i="73"/>
  <c r="E81" i="73"/>
  <c r="D81" i="73"/>
  <c r="C81" i="73"/>
  <c r="H80" i="73"/>
  <c r="G80" i="73"/>
  <c r="F80" i="73"/>
  <c r="E80" i="73"/>
  <c r="D80" i="73"/>
  <c r="C80" i="73"/>
  <c r="H79" i="73"/>
  <c r="G79" i="73"/>
  <c r="F79" i="73"/>
  <c r="E79" i="73"/>
  <c r="D79" i="73"/>
  <c r="C79" i="73"/>
  <c r="H77" i="73"/>
  <c r="G77" i="73"/>
  <c r="F77" i="73"/>
  <c r="E77" i="73"/>
  <c r="D77" i="73"/>
  <c r="C77" i="73"/>
  <c r="H76" i="73"/>
  <c r="G76" i="73"/>
  <c r="F76" i="73"/>
  <c r="E76" i="73"/>
  <c r="D76" i="73"/>
  <c r="C76" i="73"/>
  <c r="H75" i="73"/>
  <c r="G75" i="73"/>
  <c r="F75" i="73"/>
  <c r="E75" i="73"/>
  <c r="D75" i="73"/>
  <c r="C75" i="73"/>
  <c r="H74" i="73"/>
  <c r="G74" i="73"/>
  <c r="F74" i="73"/>
  <c r="E74" i="73"/>
  <c r="D74" i="73"/>
  <c r="C74" i="73"/>
  <c r="H73" i="73"/>
  <c r="G73" i="73"/>
  <c r="F73" i="73"/>
  <c r="E73" i="73"/>
  <c r="D73" i="73"/>
  <c r="C73" i="73"/>
  <c r="H72" i="73"/>
  <c r="G72" i="73"/>
  <c r="F72" i="73"/>
  <c r="E72" i="73"/>
  <c r="D72" i="73"/>
  <c r="C72" i="73"/>
  <c r="H71" i="73"/>
  <c r="G71" i="73"/>
  <c r="F71" i="73"/>
  <c r="E71" i="73"/>
  <c r="D71" i="73"/>
  <c r="C71" i="73"/>
  <c r="H70" i="73"/>
  <c r="G70" i="73"/>
  <c r="F70" i="73"/>
  <c r="D70" i="73"/>
  <c r="C70" i="73"/>
  <c r="G57" i="73"/>
  <c r="D41" i="73"/>
  <c r="C3" i="73"/>
  <c r="B2" i="73"/>
  <c r="C3" i="64"/>
  <c r="B2" i="64"/>
  <c r="C3" i="54"/>
  <c r="B2" i="54"/>
  <c r="C3" i="66"/>
  <c r="B2" i="66"/>
  <c r="C3" i="47"/>
  <c r="B2" i="47"/>
  <c r="C3" i="59"/>
  <c r="B2" i="59"/>
  <c r="C3" i="34"/>
  <c r="B2" i="34"/>
  <c r="C3" i="63"/>
  <c r="B2" i="63"/>
  <c r="C3" i="72"/>
  <c r="B2" i="72"/>
  <c r="C9" i="72"/>
  <c r="C29" i="72"/>
  <c r="C22" i="72"/>
  <c r="C21" i="72"/>
  <c r="C16" i="72"/>
  <c r="C15" i="72"/>
  <c r="C14" i="72"/>
  <c r="C13" i="72"/>
  <c r="C12" i="72"/>
  <c r="C11" i="72"/>
  <c r="C10" i="72"/>
  <c r="D94" i="71"/>
  <c r="D93" i="71"/>
  <c r="D92" i="71"/>
  <c r="D91" i="71"/>
  <c r="D90" i="71"/>
  <c r="D87" i="71"/>
  <c r="D86" i="71"/>
  <c r="D88" i="71"/>
  <c r="C31" i="73"/>
  <c r="D85" i="71"/>
  <c r="D84" i="71"/>
  <c r="D83" i="71"/>
  <c r="D77" i="71"/>
  <c r="D76" i="71"/>
  <c r="D75" i="71"/>
  <c r="D74" i="71"/>
  <c r="D73" i="71"/>
  <c r="D78" i="71"/>
  <c r="C28" i="73"/>
  <c r="D70" i="71"/>
  <c r="D69" i="71"/>
  <c r="D68" i="71"/>
  <c r="D67" i="71"/>
  <c r="D66" i="71"/>
  <c r="D71" i="71"/>
  <c r="C27" i="73"/>
  <c r="D63" i="71"/>
  <c r="D62" i="71"/>
  <c r="D64" i="71"/>
  <c r="C26" i="73"/>
  <c r="D61" i="71"/>
  <c r="D60" i="71"/>
  <c r="D57" i="71"/>
  <c r="D56" i="71"/>
  <c r="D55" i="71"/>
  <c r="D54" i="71"/>
  <c r="D53" i="71"/>
  <c r="D58" i="71"/>
  <c r="C25" i="73"/>
  <c r="D50" i="71"/>
  <c r="D49" i="71"/>
  <c r="D48" i="71"/>
  <c r="D47" i="71"/>
  <c r="D46" i="71"/>
  <c r="D51" i="71"/>
  <c r="C24" i="73"/>
  <c r="D43" i="71"/>
  <c r="D42" i="71"/>
  <c r="D44" i="71"/>
  <c r="C23" i="73"/>
  <c r="D41" i="71"/>
  <c r="D40" i="71"/>
  <c r="D39" i="71"/>
  <c r="D36" i="71"/>
  <c r="D35" i="71"/>
  <c r="D34" i="71"/>
  <c r="D33" i="71"/>
  <c r="D32" i="71"/>
  <c r="D37" i="71"/>
  <c r="C22" i="73"/>
  <c r="D29" i="71"/>
  <c r="D28" i="71"/>
  <c r="D27" i="71"/>
  <c r="D26" i="71"/>
  <c r="D25" i="71"/>
  <c r="D30" i="71"/>
  <c r="C21" i="73"/>
  <c r="D22" i="71"/>
  <c r="D21" i="71"/>
  <c r="D20" i="71"/>
  <c r="D19" i="71"/>
  <c r="D18" i="71"/>
  <c r="D23" i="71"/>
  <c r="C20" i="73"/>
  <c r="D15" i="71"/>
  <c r="D14" i="71"/>
  <c r="D12" i="71"/>
  <c r="D11" i="71"/>
  <c r="D10" i="71"/>
  <c r="D13" i="71"/>
  <c r="D16" i="71"/>
  <c r="C3" i="71"/>
  <c r="B2" i="71"/>
  <c r="C3" i="45"/>
  <c r="B2" i="45"/>
  <c r="C3" i="57"/>
  <c r="B2" i="57"/>
  <c r="F57" i="73"/>
  <c r="E57" i="73"/>
  <c r="D57" i="73"/>
  <c r="C57" i="73"/>
  <c r="C3" i="44"/>
  <c r="B2" i="44"/>
  <c r="G11" i="59"/>
  <c r="K61" i="34"/>
  <c r="N61" i="34"/>
  <c r="O51" i="34"/>
  <c r="L51" i="34"/>
  <c r="D15" i="57"/>
  <c r="E12" i="5"/>
  <c r="E12" i="57"/>
  <c r="E10" i="57"/>
  <c r="E11" i="57"/>
  <c r="E13" i="57"/>
  <c r="E14" i="57"/>
  <c r="E9" i="57"/>
  <c r="I14" i="16"/>
  <c r="E37" i="5"/>
  <c r="I15" i="16"/>
  <c r="O12" i="54"/>
  <c r="E70" i="73"/>
  <c r="I12" i="5"/>
  <c r="I13" i="5"/>
  <c r="I14" i="5"/>
  <c r="F14" i="5"/>
  <c r="I17" i="56"/>
  <c r="I16" i="56"/>
  <c r="F17" i="56"/>
  <c r="F31" i="47"/>
  <c r="E31" i="47"/>
  <c r="C51" i="73"/>
  <c r="F8" i="47"/>
  <c r="G8" i="47"/>
  <c r="G31" i="47"/>
  <c r="H31" i="47"/>
  <c r="I31" i="47"/>
  <c r="J31" i="47"/>
  <c r="K31" i="47"/>
  <c r="L31" i="47"/>
  <c r="L32" i="47"/>
  <c r="M31" i="47"/>
  <c r="N31" i="47"/>
  <c r="O31" i="47"/>
  <c r="P31" i="47"/>
  <c r="P32" i="47"/>
  <c r="Q31" i="47"/>
  <c r="R31" i="47"/>
  <c r="S31" i="47"/>
  <c r="S32" i="47"/>
  <c r="T31" i="47"/>
  <c r="U31" i="47"/>
  <c r="V31" i="47"/>
  <c r="W31" i="47"/>
  <c r="W32" i="47"/>
  <c r="X31" i="47"/>
  <c r="Y31" i="47"/>
  <c r="Z31" i="47"/>
  <c r="AA31" i="47"/>
  <c r="AB31" i="47"/>
  <c r="AC31" i="47"/>
  <c r="AD31" i="47"/>
  <c r="AE31" i="47"/>
  <c r="AF31" i="47"/>
  <c r="AG31" i="47"/>
  <c r="AG32" i="47"/>
  <c r="AH31" i="47"/>
  <c r="AI31" i="47"/>
  <c r="AJ31" i="47"/>
  <c r="AK31" i="47"/>
  <c r="AK32" i="47"/>
  <c r="AL31" i="47"/>
  <c r="AM31" i="47"/>
  <c r="AN31" i="47"/>
  <c r="AO31" i="47"/>
  <c r="AP31" i="47"/>
  <c r="AQ31" i="47"/>
  <c r="AR31" i="47"/>
  <c r="AS31" i="47"/>
  <c r="AT31" i="47"/>
  <c r="AU31" i="47"/>
  <c r="AV31" i="47"/>
  <c r="AW31" i="47"/>
  <c r="AX31" i="47"/>
  <c r="AY31" i="47"/>
  <c r="AZ31" i="47"/>
  <c r="AZ32" i="47"/>
  <c r="BA31" i="47"/>
  <c r="BB31" i="47"/>
  <c r="BC31" i="47"/>
  <c r="BD31" i="47"/>
  <c r="BE31" i="47"/>
  <c r="BF31" i="47"/>
  <c r="BG31" i="47"/>
  <c r="BH31" i="47"/>
  <c r="E11" i="47"/>
  <c r="G53" i="34"/>
  <c r="BH23" i="47"/>
  <c r="BG23" i="47"/>
  <c r="BF23" i="47"/>
  <c r="BE23" i="47"/>
  <c r="BD23" i="47"/>
  <c r="BD24" i="47"/>
  <c r="BC23" i="47"/>
  <c r="BC24" i="47"/>
  <c r="BB23" i="47"/>
  <c r="BA23" i="47"/>
  <c r="AZ23" i="47"/>
  <c r="AY23" i="47"/>
  <c r="AX23" i="47"/>
  <c r="AW23" i="47"/>
  <c r="AV23" i="47"/>
  <c r="AV32" i="47"/>
  <c r="AU23" i="47"/>
  <c r="AT23" i="47"/>
  <c r="AS23" i="47"/>
  <c r="AS32" i="47"/>
  <c r="AR23" i="47"/>
  <c r="AQ23" i="47"/>
  <c r="AP23" i="47"/>
  <c r="AP24" i="47"/>
  <c r="AO23" i="47"/>
  <c r="AN23" i="47"/>
  <c r="AN32" i="47"/>
  <c r="AM23" i="47"/>
  <c r="AL23" i="47"/>
  <c r="AK23" i="47"/>
  <c r="AJ23" i="47"/>
  <c r="AI23" i="47"/>
  <c r="AI24" i="47"/>
  <c r="AH23" i="47"/>
  <c r="AG23" i="47"/>
  <c r="AF23" i="47"/>
  <c r="AF24" i="47"/>
  <c r="AE23" i="47"/>
  <c r="AD23" i="47"/>
  <c r="AD32" i="47"/>
  <c r="AC23" i="47"/>
  <c r="AB23" i="47"/>
  <c r="AA23" i="47"/>
  <c r="Z23" i="47"/>
  <c r="Y23" i="47"/>
  <c r="X23" i="47"/>
  <c r="W23" i="47"/>
  <c r="V23" i="47"/>
  <c r="V32" i="47"/>
  <c r="U23" i="47"/>
  <c r="U24" i="47"/>
  <c r="T23" i="47"/>
  <c r="S23" i="47"/>
  <c r="R23" i="47"/>
  <c r="Q23" i="47"/>
  <c r="P23" i="47"/>
  <c r="P24" i="47"/>
  <c r="O23" i="47"/>
  <c r="O32" i="47"/>
  <c r="N23" i="47"/>
  <c r="M23" i="47"/>
  <c r="L23" i="47"/>
  <c r="K23" i="47"/>
  <c r="K32" i="47"/>
  <c r="J23" i="47"/>
  <c r="I23" i="47"/>
  <c r="H23" i="47"/>
  <c r="E23" i="47"/>
  <c r="C43" i="73"/>
  <c r="G23" i="47"/>
  <c r="F23" i="47"/>
  <c r="BH16" i="47"/>
  <c r="BH32" i="47"/>
  <c r="BG16" i="47"/>
  <c r="BG24" i="47"/>
  <c r="BF16" i="47"/>
  <c r="BF32" i="47"/>
  <c r="BE16" i="47"/>
  <c r="BE24" i="47"/>
  <c r="BD16" i="47"/>
  <c r="BC16" i="47"/>
  <c r="BB16" i="47"/>
  <c r="BB32" i="47"/>
  <c r="BA16" i="47"/>
  <c r="BA24" i="47"/>
  <c r="AZ16" i="47"/>
  <c r="AY16" i="47"/>
  <c r="AY32" i="47"/>
  <c r="AX16" i="47"/>
  <c r="AX32" i="47"/>
  <c r="AW16" i="47"/>
  <c r="AW24" i="47"/>
  <c r="AV16" i="47"/>
  <c r="AV24" i="47"/>
  <c r="AU16" i="47"/>
  <c r="AT16" i="47"/>
  <c r="AT32" i="47"/>
  <c r="AS16" i="47"/>
  <c r="AR16" i="47"/>
  <c r="AR24" i="47"/>
  <c r="AQ16" i="47"/>
  <c r="AQ24" i="47"/>
  <c r="AP16" i="47"/>
  <c r="AO16" i="47"/>
  <c r="AO32" i="47"/>
  <c r="AN16" i="47"/>
  <c r="AM16" i="47"/>
  <c r="AM24" i="47"/>
  <c r="AL16" i="47"/>
  <c r="AL24" i="47"/>
  <c r="AK16" i="47"/>
  <c r="AK24" i="47"/>
  <c r="AJ16" i="47"/>
  <c r="AJ32" i="47"/>
  <c r="AI16" i="47"/>
  <c r="AI32" i="47"/>
  <c r="AH16" i="47"/>
  <c r="AH24" i="47"/>
  <c r="AG16" i="47"/>
  <c r="AG24" i="47"/>
  <c r="AF16" i="47"/>
  <c r="AE16" i="47"/>
  <c r="AE24" i="47"/>
  <c r="AD16" i="47"/>
  <c r="AD24" i="47"/>
  <c r="AC16" i="47"/>
  <c r="AC32" i="47"/>
  <c r="AB16" i="47"/>
  <c r="AB32" i="47"/>
  <c r="AA16" i="47"/>
  <c r="AA32" i="47"/>
  <c r="Z16" i="47"/>
  <c r="Z32" i="47"/>
  <c r="Y16" i="47"/>
  <c r="Y24" i="47"/>
  <c r="X16" i="47"/>
  <c r="X32" i="47"/>
  <c r="W16" i="47"/>
  <c r="V16" i="47"/>
  <c r="U16" i="47"/>
  <c r="T16" i="47"/>
  <c r="T32" i="47"/>
  <c r="S16" i="47"/>
  <c r="S24" i="47"/>
  <c r="R16" i="47"/>
  <c r="R32" i="47"/>
  <c r="Q16" i="47"/>
  <c r="Q32" i="47"/>
  <c r="P16" i="47"/>
  <c r="O16" i="47"/>
  <c r="N16" i="47"/>
  <c r="N32" i="47"/>
  <c r="M16" i="47"/>
  <c r="L16" i="47"/>
  <c r="K16" i="47"/>
  <c r="J16" i="47"/>
  <c r="J24" i="47"/>
  <c r="I16" i="47"/>
  <c r="H16" i="47"/>
  <c r="G16" i="47"/>
  <c r="G24" i="47"/>
  <c r="H33" i="47"/>
  <c r="F16" i="47"/>
  <c r="E29" i="47"/>
  <c r="C49" i="73"/>
  <c r="E22" i="47"/>
  <c r="E15" i="47"/>
  <c r="L78" i="34"/>
  <c r="G31" i="59"/>
  <c r="G32" i="59"/>
  <c r="G33" i="59"/>
  <c r="G34" i="59"/>
  <c r="G35" i="59"/>
  <c r="E21" i="47"/>
  <c r="E20" i="47"/>
  <c r="E19" i="47"/>
  <c r="E18" i="47"/>
  <c r="F17" i="16"/>
  <c r="F36" i="16"/>
  <c r="E17" i="16"/>
  <c r="E36" i="16"/>
  <c r="BJ12" i="54"/>
  <c r="BI20" i="54"/>
  <c r="BH20" i="54"/>
  <c r="BF20" i="54"/>
  <c r="BE20" i="54"/>
  <c r="BC20" i="54"/>
  <c r="BB20" i="54"/>
  <c r="AZ20" i="54"/>
  <c r="AY20" i="54"/>
  <c r="AW20" i="54"/>
  <c r="AV20" i="54"/>
  <c r="AT20" i="54"/>
  <c r="AS20" i="54"/>
  <c r="AQ20" i="54"/>
  <c r="AP20" i="54"/>
  <c r="AN20" i="54"/>
  <c r="AM20" i="54"/>
  <c r="AJ20" i="54"/>
  <c r="AI20" i="54"/>
  <c r="AG20" i="54"/>
  <c r="AF20" i="54"/>
  <c r="AD20" i="54"/>
  <c r="AC20" i="54"/>
  <c r="AA20" i="54"/>
  <c r="Z20" i="54"/>
  <c r="X20" i="54"/>
  <c r="W20" i="54"/>
  <c r="U20" i="54"/>
  <c r="T20" i="54"/>
  <c r="Q20" i="54"/>
  <c r="P20" i="54"/>
  <c r="N20" i="54"/>
  <c r="M20" i="54"/>
  <c r="J20" i="54"/>
  <c r="I20" i="54"/>
  <c r="G20" i="54"/>
  <c r="F20" i="54"/>
  <c r="K16" i="54"/>
  <c r="H16" i="54"/>
  <c r="D16" i="54"/>
  <c r="E10" i="47"/>
  <c r="C3" i="60"/>
  <c r="B2" i="60"/>
  <c r="C3" i="16"/>
  <c r="B2" i="16"/>
  <c r="E36" i="45"/>
  <c r="C15" i="57"/>
  <c r="D12" i="5"/>
  <c r="F12" i="5"/>
  <c r="D21" i="56"/>
  <c r="D11" i="5"/>
  <c r="C3" i="56"/>
  <c r="B2" i="56"/>
  <c r="C3" i="5"/>
  <c r="B2" i="5"/>
  <c r="BJ13" i="54"/>
  <c r="BJ14" i="54"/>
  <c r="BG13" i="54"/>
  <c r="BG14" i="54"/>
  <c r="BG12" i="54"/>
  <c r="BD13" i="54"/>
  <c r="BD14" i="54"/>
  <c r="BD12" i="54"/>
  <c r="BA13" i="54"/>
  <c r="BA14" i="54"/>
  <c r="BA12" i="54"/>
  <c r="AX13" i="54"/>
  <c r="AX14" i="54"/>
  <c r="AX12" i="54"/>
  <c r="AU13" i="54"/>
  <c r="AU14" i="54"/>
  <c r="AU12" i="54"/>
  <c r="AR13" i="54"/>
  <c r="AR14" i="54"/>
  <c r="AR12" i="54"/>
  <c r="AO13" i="54"/>
  <c r="AO14" i="54"/>
  <c r="AO12" i="54"/>
  <c r="AK13" i="54"/>
  <c r="AK14" i="54"/>
  <c r="AK12" i="54"/>
  <c r="AH13" i="54"/>
  <c r="AH14" i="54"/>
  <c r="AH12" i="54"/>
  <c r="AE13" i="54"/>
  <c r="AE14" i="54"/>
  <c r="AE12" i="54"/>
  <c r="AB13" i="54"/>
  <c r="AB14" i="54"/>
  <c r="AB12" i="54"/>
  <c r="Y13" i="54"/>
  <c r="Y14" i="54"/>
  <c r="Y12" i="54"/>
  <c r="V13" i="54"/>
  <c r="V14" i="54"/>
  <c r="V12" i="54"/>
  <c r="R13" i="54"/>
  <c r="R14" i="54"/>
  <c r="H88" i="73"/>
  <c r="R12" i="54"/>
  <c r="O13" i="54"/>
  <c r="O14" i="54"/>
  <c r="K18" i="54"/>
  <c r="H18" i="54"/>
  <c r="E99" i="73"/>
  <c r="L9" i="34"/>
  <c r="O9" i="34"/>
  <c r="N53" i="34"/>
  <c r="D115" i="73"/>
  <c r="L13" i="34"/>
  <c r="O13" i="34"/>
  <c r="L14" i="34"/>
  <c r="O14" i="34"/>
  <c r="L15" i="34"/>
  <c r="O15" i="34"/>
  <c r="L16" i="34"/>
  <c r="O16" i="34"/>
  <c r="L17" i="34"/>
  <c r="O17" i="34"/>
  <c r="L18" i="34"/>
  <c r="O18" i="34"/>
  <c r="L19" i="34"/>
  <c r="O19" i="34"/>
  <c r="L20" i="34"/>
  <c r="O20" i="34"/>
  <c r="L21" i="34"/>
  <c r="O21" i="34"/>
  <c r="L22" i="34"/>
  <c r="O22" i="34"/>
  <c r="L23" i="34"/>
  <c r="O23" i="34"/>
  <c r="L24" i="34"/>
  <c r="O24" i="34"/>
  <c r="L25" i="34"/>
  <c r="O25" i="34"/>
  <c r="L26" i="34"/>
  <c r="O26" i="34"/>
  <c r="L27" i="34"/>
  <c r="O27" i="34"/>
  <c r="L28" i="34"/>
  <c r="O28" i="34"/>
  <c r="L29" i="34"/>
  <c r="O29" i="34"/>
  <c r="L30" i="34"/>
  <c r="O30" i="34"/>
  <c r="L31" i="34"/>
  <c r="O31" i="34"/>
  <c r="L32" i="34"/>
  <c r="O32" i="34"/>
  <c r="L33" i="34"/>
  <c r="O33" i="34"/>
  <c r="L34" i="34"/>
  <c r="O34" i="34"/>
  <c r="L35" i="34"/>
  <c r="O35" i="34"/>
  <c r="L36" i="34"/>
  <c r="O36" i="34"/>
  <c r="L37" i="34"/>
  <c r="O37" i="34"/>
  <c r="L38" i="34"/>
  <c r="O38" i="34"/>
  <c r="L39" i="34"/>
  <c r="O39" i="34"/>
  <c r="L40" i="34"/>
  <c r="O40" i="34"/>
  <c r="L41" i="34"/>
  <c r="O41" i="34"/>
  <c r="L42" i="34"/>
  <c r="O42" i="34"/>
  <c r="L43" i="34"/>
  <c r="O43" i="34"/>
  <c r="L44" i="34"/>
  <c r="O44" i="34"/>
  <c r="L45" i="34"/>
  <c r="O45" i="34"/>
  <c r="E13" i="47"/>
  <c r="K62" i="34"/>
  <c r="N62" i="34"/>
  <c r="K63" i="34"/>
  <c r="N63" i="34"/>
  <c r="K64" i="34"/>
  <c r="N64" i="34"/>
  <c r="K65" i="34"/>
  <c r="N65" i="34"/>
  <c r="K66" i="34"/>
  <c r="N66" i="34"/>
  <c r="K67" i="34"/>
  <c r="N67" i="34"/>
  <c r="K68" i="34"/>
  <c r="N68" i="34"/>
  <c r="K69" i="34"/>
  <c r="N69" i="34"/>
  <c r="K70" i="34"/>
  <c r="N70" i="34"/>
  <c r="K71" i="34"/>
  <c r="N71" i="34"/>
  <c r="K72" i="34"/>
  <c r="N72" i="34"/>
  <c r="K73" i="34"/>
  <c r="N73" i="34"/>
  <c r="K74" i="34"/>
  <c r="N74" i="34"/>
  <c r="K75" i="34"/>
  <c r="N75" i="34"/>
  <c r="K76" i="34"/>
  <c r="N76" i="34"/>
  <c r="L10" i="34"/>
  <c r="O10" i="34"/>
  <c r="L11" i="34"/>
  <c r="O11" i="34"/>
  <c r="L12" i="34"/>
  <c r="O12" i="34"/>
  <c r="L46" i="34"/>
  <c r="O46" i="34"/>
  <c r="L47" i="34"/>
  <c r="O47" i="34"/>
  <c r="L48" i="34"/>
  <c r="O48" i="34"/>
  <c r="E41" i="59"/>
  <c r="G40" i="59"/>
  <c r="G39" i="59"/>
  <c r="G38" i="59"/>
  <c r="G37" i="59"/>
  <c r="G36" i="59"/>
  <c r="G30" i="59"/>
  <c r="G29" i="59"/>
  <c r="G28" i="59"/>
  <c r="G27" i="59"/>
  <c r="G26" i="59"/>
  <c r="G25" i="59"/>
  <c r="G24" i="59"/>
  <c r="G23" i="59"/>
  <c r="G22" i="59"/>
  <c r="G21" i="59"/>
  <c r="G20" i="59"/>
  <c r="G19" i="59"/>
  <c r="G18" i="59"/>
  <c r="G17" i="59"/>
  <c r="G16" i="59"/>
  <c r="G15" i="59"/>
  <c r="G14" i="59"/>
  <c r="G13" i="59"/>
  <c r="G12" i="59"/>
  <c r="G10" i="59"/>
  <c r="G9" i="59"/>
  <c r="D27" i="57"/>
  <c r="D13" i="5"/>
  <c r="E21" i="56"/>
  <c r="E11" i="5"/>
  <c r="E16" i="5"/>
  <c r="F28" i="5"/>
  <c r="I28" i="5"/>
  <c r="H21" i="56"/>
  <c r="H11" i="5"/>
  <c r="H16" i="5"/>
  <c r="G21" i="56"/>
  <c r="G11" i="5"/>
  <c r="I20" i="56"/>
  <c r="F20" i="56"/>
  <c r="I19" i="56"/>
  <c r="F19" i="56"/>
  <c r="I18" i="56"/>
  <c r="F18" i="56"/>
  <c r="F16" i="56"/>
  <c r="I15" i="56"/>
  <c r="F15" i="56"/>
  <c r="I14" i="56"/>
  <c r="F14" i="56"/>
  <c r="I13" i="56"/>
  <c r="F13" i="56"/>
  <c r="I12" i="56"/>
  <c r="F12" i="56"/>
  <c r="I11" i="56"/>
  <c r="F11" i="56"/>
  <c r="E26" i="47"/>
  <c r="C46" i="73"/>
  <c r="E27" i="47"/>
  <c r="C47" i="73"/>
  <c r="E28" i="47"/>
  <c r="C48" i="73"/>
  <c r="E30" i="47"/>
  <c r="C50" i="73"/>
  <c r="L12" i="54"/>
  <c r="D19" i="54"/>
  <c r="D18" i="54"/>
  <c r="AL14" i="54"/>
  <c r="S14" i="54"/>
  <c r="L14" i="54"/>
  <c r="D14" i="54"/>
  <c r="AL13" i="54"/>
  <c r="S13" i="54"/>
  <c r="S20" i="54"/>
  <c r="L13" i="54"/>
  <c r="D13" i="54"/>
  <c r="AL12" i="54"/>
  <c r="S12" i="54"/>
  <c r="I40" i="5"/>
  <c r="I39" i="5"/>
  <c r="I38" i="5"/>
  <c r="I37" i="5"/>
  <c r="I36" i="5"/>
  <c r="I35" i="5"/>
  <c r="I34" i="5"/>
  <c r="I33" i="5"/>
  <c r="I32" i="5"/>
  <c r="H30" i="5"/>
  <c r="G30" i="5"/>
  <c r="I29" i="5"/>
  <c r="I27" i="5"/>
  <c r="I26" i="5"/>
  <c r="I25" i="5"/>
  <c r="I24" i="5"/>
  <c r="I23" i="5"/>
  <c r="I22" i="5"/>
  <c r="H19" i="5"/>
  <c r="I18" i="5"/>
  <c r="I19" i="5"/>
  <c r="I15" i="5"/>
  <c r="H10" i="16"/>
  <c r="D33" i="5"/>
  <c r="F33" i="5"/>
  <c r="I10" i="16"/>
  <c r="E33" i="5"/>
  <c r="H11" i="16"/>
  <c r="D34" i="5"/>
  <c r="F34" i="5"/>
  <c r="I11" i="16"/>
  <c r="E34" i="5"/>
  <c r="H12" i="16"/>
  <c r="D35" i="5"/>
  <c r="I12" i="16"/>
  <c r="E35" i="5"/>
  <c r="H13" i="16"/>
  <c r="D36" i="5"/>
  <c r="F36" i="5"/>
  <c r="I13" i="16"/>
  <c r="E36" i="5"/>
  <c r="H14" i="16"/>
  <c r="D37" i="5"/>
  <c r="F37" i="5"/>
  <c r="H15" i="16"/>
  <c r="D38" i="5"/>
  <c r="E38" i="5"/>
  <c r="H16" i="16"/>
  <c r="D39" i="5"/>
  <c r="F39" i="5"/>
  <c r="I16" i="16"/>
  <c r="E39" i="5"/>
  <c r="H18" i="16"/>
  <c r="I18" i="16"/>
  <c r="H19" i="16"/>
  <c r="I19" i="16"/>
  <c r="H20" i="16"/>
  <c r="H17" i="16"/>
  <c r="D40" i="5"/>
  <c r="I20" i="16"/>
  <c r="I17"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I9" i="16"/>
  <c r="H9" i="16"/>
  <c r="D32" i="5"/>
  <c r="H10" i="45"/>
  <c r="H36" i="45"/>
  <c r="E18" i="5"/>
  <c r="E19" i="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9" i="4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9" i="45"/>
  <c r="E12" i="47"/>
  <c r="E14" i="47"/>
  <c r="I78" i="34"/>
  <c r="J53" i="34"/>
  <c r="K77" i="34"/>
  <c r="N77" i="34"/>
  <c r="K60" i="34"/>
  <c r="M78" i="34"/>
  <c r="D116" i="73"/>
  <c r="J78" i="34"/>
  <c r="H78" i="34"/>
  <c r="G78" i="34"/>
  <c r="L49" i="34"/>
  <c r="O49" i="34"/>
  <c r="L50" i="34"/>
  <c r="O50" i="34"/>
  <c r="L52" i="34"/>
  <c r="O52" i="34"/>
  <c r="I53" i="34"/>
  <c r="K53" i="34"/>
  <c r="M53" i="34"/>
  <c r="H53" i="34"/>
  <c r="F29" i="5"/>
  <c r="F27" i="5"/>
  <c r="F26" i="5"/>
  <c r="F25" i="5"/>
  <c r="F24" i="5"/>
  <c r="F23" i="5"/>
  <c r="F30" i="5"/>
  <c r="F22" i="5"/>
  <c r="F15" i="5"/>
  <c r="E30" i="5"/>
  <c r="D12" i="73"/>
  <c r="D30" i="5"/>
  <c r="C12" i="73"/>
  <c r="G19" i="5"/>
  <c r="AY24" i="47"/>
  <c r="Z24" i="47"/>
  <c r="AZ24" i="47"/>
  <c r="E32" i="5"/>
  <c r="AS24" i="47"/>
  <c r="AU32" i="47"/>
  <c r="AL20" i="54"/>
  <c r="D12" i="54"/>
  <c r="F13" i="5"/>
  <c r="L24" i="47"/>
  <c r="AU24" i="47"/>
  <c r="X24" i="47"/>
  <c r="AJ24" i="47"/>
  <c r="AR32" i="47"/>
  <c r="AT24" i="47"/>
  <c r="V24" i="47"/>
  <c r="Y32" i="47"/>
  <c r="AB24" i="47"/>
  <c r="AE32" i="47"/>
  <c r="AH32" i="47"/>
  <c r="AN24" i="47"/>
  <c r="BH24" i="47"/>
  <c r="AA24" i="47"/>
  <c r="AW32" i="47"/>
  <c r="BA32" i="47"/>
  <c r="BE32" i="47"/>
  <c r="BF24" i="47"/>
  <c r="AP32" i="47"/>
  <c r="BB24" i="47"/>
  <c r="T24" i="47"/>
  <c r="I32" i="47"/>
  <c r="N24" i="47"/>
  <c r="W24" i="47"/>
  <c r="K78" i="34"/>
  <c r="D20" i="54"/>
  <c r="G36" i="45"/>
  <c r="D18" i="5"/>
  <c r="F21" i="56"/>
  <c r="L53" i="34"/>
  <c r="L20" i="54"/>
  <c r="G41" i="59"/>
  <c r="AF32" i="47"/>
  <c r="AL32" i="47"/>
  <c r="BD32" i="47"/>
  <c r="BG32" i="47"/>
  <c r="AQ32" i="47"/>
  <c r="E15" i="57"/>
  <c r="I24" i="47"/>
  <c r="AC24" i="47"/>
  <c r="AM32" i="47"/>
  <c r="BC32" i="47"/>
  <c r="N60" i="34"/>
  <c r="AX24" i="47"/>
  <c r="AO24" i="47"/>
  <c r="D9" i="73"/>
  <c r="D16" i="5"/>
  <c r="F11" i="5"/>
  <c r="F16" i="5"/>
  <c r="I21" i="56"/>
  <c r="G16" i="5"/>
  <c r="I11" i="5"/>
  <c r="I16" i="5"/>
  <c r="I20" i="5"/>
  <c r="H20" i="5"/>
  <c r="G20" i="5"/>
  <c r="I41" i="5"/>
  <c r="I30" i="5"/>
  <c r="E12" i="73"/>
  <c r="I42" i="5"/>
  <c r="E9" i="73"/>
  <c r="C9" i="73"/>
  <c r="I43" i="5"/>
  <c r="R24" i="47"/>
  <c r="F24" i="47"/>
  <c r="G33" i="47"/>
  <c r="D95" i="71"/>
  <c r="N78" i="34"/>
  <c r="D99" i="71"/>
  <c r="C36" i="73"/>
  <c r="C32" i="73"/>
  <c r="O53" i="34"/>
  <c r="I36" i="16"/>
  <c r="E40" i="5"/>
  <c r="F40" i="5"/>
  <c r="F35" i="5"/>
  <c r="C116" i="73"/>
  <c r="F38" i="5"/>
  <c r="F32" i="5"/>
  <c r="D41" i="5"/>
  <c r="H36" i="16"/>
  <c r="E20" i="5"/>
  <c r="D10" i="73"/>
  <c r="D19" i="5"/>
  <c r="F18" i="5"/>
  <c r="F19" i="5"/>
  <c r="E41" i="5"/>
  <c r="F41" i="5"/>
  <c r="C13" i="73"/>
  <c r="D42" i="5"/>
  <c r="E13" i="73"/>
  <c r="F42" i="5"/>
  <c r="E14" i="73"/>
  <c r="E10" i="73"/>
  <c r="F20" i="5"/>
  <c r="D20" i="5"/>
  <c r="C10" i="73"/>
  <c r="C109" i="73"/>
  <c r="D11" i="73"/>
  <c r="D13" i="73"/>
  <c r="E42" i="5"/>
  <c r="C14" i="73"/>
  <c r="C110" i="73"/>
  <c r="C111" i="73"/>
  <c r="E11" i="73"/>
  <c r="F43" i="5"/>
  <c r="C108" i="73"/>
  <c r="D43" i="5"/>
  <c r="C15" i="73"/>
  <c r="C11" i="73"/>
  <c r="D14" i="73"/>
  <c r="E43" i="5"/>
  <c r="D15" i="73"/>
  <c r="C8" i="74"/>
  <c r="E15" i="73"/>
  <c r="F32" i="47"/>
  <c r="C19" i="73"/>
  <c r="D80" i="71"/>
  <c r="C30" i="73"/>
  <c r="C106" i="73"/>
  <c r="D100" i="71"/>
  <c r="C37" i="73"/>
  <c r="C104" i="73"/>
  <c r="C9" i="74"/>
  <c r="C10" i="74"/>
  <c r="C38" i="73"/>
  <c r="C105" i="73"/>
  <c r="K24" i="47"/>
  <c r="H24" i="47"/>
  <c r="M32" i="47"/>
  <c r="I33" i="47"/>
  <c r="J33" i="47"/>
  <c r="K33" i="47"/>
  <c r="L33" i="47"/>
  <c r="M33" i="47"/>
  <c r="H32" i="47"/>
  <c r="O24" i="47"/>
  <c r="U32" i="47"/>
  <c r="H8" i="47"/>
  <c r="I8" i="47"/>
  <c r="J8" i="47"/>
  <c r="K8" i="47"/>
  <c r="L8" i="47"/>
  <c r="M8" i="47"/>
  <c r="N8" i="47"/>
  <c r="O8" i="47"/>
  <c r="P8" i="47"/>
  <c r="Q8" i="47"/>
  <c r="R8" i="47"/>
  <c r="S8" i="47"/>
  <c r="T8" i="47"/>
  <c r="U8" i="47"/>
  <c r="V8" i="47"/>
  <c r="W8" i="47"/>
  <c r="X8" i="47"/>
  <c r="Y8" i="47"/>
  <c r="Z8" i="47"/>
  <c r="AA8" i="47"/>
  <c r="AB8" i="47"/>
  <c r="AC8" i="47"/>
  <c r="AD8" i="47"/>
  <c r="AE8" i="47"/>
  <c r="AF8" i="47"/>
  <c r="AG8" i="47"/>
  <c r="AH8" i="47"/>
  <c r="AI8" i="47"/>
  <c r="AJ8" i="47"/>
  <c r="AK8" i="47"/>
  <c r="AL8" i="47"/>
  <c r="AM8" i="47"/>
  <c r="AN8" i="47"/>
  <c r="AO8" i="47"/>
  <c r="AP8" i="47"/>
  <c r="AQ8" i="47"/>
  <c r="AR8" i="47"/>
  <c r="AS8" i="47"/>
  <c r="AT8" i="47"/>
  <c r="AU8" i="47"/>
  <c r="AV8" i="47"/>
  <c r="AW8" i="47"/>
  <c r="AX8" i="47"/>
  <c r="AY8" i="47"/>
  <c r="AZ8" i="47"/>
  <c r="BA8" i="47"/>
  <c r="BB8" i="47"/>
  <c r="BC8" i="47"/>
  <c r="BD8" i="47"/>
  <c r="BE8" i="47"/>
  <c r="BF8" i="47"/>
  <c r="BG8" i="47"/>
  <c r="BH8" i="47"/>
  <c r="C60" i="73"/>
  <c r="F62" i="73"/>
  <c r="E62" i="73"/>
  <c r="E58" i="73"/>
  <c r="G63" i="73"/>
  <c r="D49" i="73"/>
  <c r="G32" i="47"/>
  <c r="M24" i="47"/>
  <c r="E16" i="47"/>
  <c r="J32" i="47"/>
  <c r="Q24" i="47"/>
  <c r="E32" i="47"/>
  <c r="C52" i="73"/>
  <c r="D104" i="73"/>
  <c r="C62" i="73"/>
  <c r="E61" i="73"/>
  <c r="F59" i="73"/>
  <c r="D52" i="73"/>
  <c r="E59" i="73"/>
  <c r="D51" i="73"/>
  <c r="E60" i="73"/>
  <c r="F63" i="73"/>
  <c r="C63" i="73"/>
  <c r="G58" i="73"/>
  <c r="F61" i="73"/>
  <c r="E63" i="73"/>
  <c r="D47" i="73"/>
  <c r="D62" i="73"/>
  <c r="N33" i="47"/>
  <c r="O33" i="47"/>
  <c r="P33" i="47"/>
  <c r="Q33" i="47"/>
  <c r="D59" i="73"/>
  <c r="C58" i="73"/>
  <c r="F60" i="73"/>
  <c r="D61" i="73"/>
  <c r="D50" i="73"/>
  <c r="C61" i="73"/>
  <c r="G59" i="73"/>
  <c r="G60" i="73"/>
  <c r="C59" i="73"/>
  <c r="D63" i="73"/>
  <c r="D48" i="73"/>
  <c r="D60" i="73"/>
  <c r="G62" i="73"/>
  <c r="F58" i="73"/>
  <c r="E24" i="47"/>
  <c r="D106" i="73"/>
  <c r="C42" i="73"/>
  <c r="D54" i="73"/>
  <c r="G61" i="73"/>
  <c r="R33" i="47"/>
  <c r="S33" i="47"/>
  <c r="T33" i="47"/>
  <c r="U33" i="47"/>
  <c r="V33" i="47"/>
  <c r="W33" i="47"/>
  <c r="D46" i="73"/>
  <c r="D58" i="73"/>
  <c r="X33" i="47"/>
  <c r="Y33" i="47"/>
  <c r="Z33" i="47"/>
  <c r="AA33" i="47"/>
  <c r="AB33" i="47"/>
  <c r="AC33" i="47"/>
  <c r="AD33" i="47"/>
  <c r="AE33" i="47"/>
  <c r="AF33" i="47"/>
  <c r="AG33" i="47"/>
  <c r="AH33" i="47"/>
  <c r="AI33" i="47"/>
  <c r="AJ33" i="47"/>
  <c r="AK33" i="47"/>
  <c r="AL33" i="47"/>
  <c r="AM33" i="47"/>
  <c r="AN33" i="47"/>
  <c r="AO33" i="47"/>
  <c r="AP33" i="47"/>
  <c r="AQ33" i="47"/>
  <c r="AR33" i="47"/>
  <c r="AS33" i="47"/>
  <c r="AT33" i="47"/>
  <c r="AU33" i="47"/>
  <c r="AV33" i="47"/>
  <c r="AW33" i="47"/>
  <c r="AX33" i="47"/>
  <c r="AY33" i="47"/>
  <c r="AZ33" i="47"/>
  <c r="BA33" i="47"/>
  <c r="BB33" i="47"/>
  <c r="BC33" i="47"/>
  <c r="BD33" i="47"/>
  <c r="BE33" i="47"/>
  <c r="BF33" i="47"/>
  <c r="BG33" i="47"/>
  <c r="BH33" i="47"/>
  <c r="D53" i="73"/>
  <c r="D105" i="73"/>
  <c r="C44" i="73"/>
</calcChain>
</file>

<file path=xl/comments1.xml><?xml version="1.0" encoding="utf-8"?>
<comments xmlns="http://schemas.openxmlformats.org/spreadsheetml/2006/main">
  <authors>
    <author>Author</author>
  </authors>
  <commentList>
    <comment ref="D15" authorId="0" shapeId="0">
      <text>
        <r>
          <rPr>
            <sz val="9"/>
            <color indexed="81"/>
            <rFont val="Tahoma"/>
            <family val="2"/>
          </rPr>
          <t>This item only to be used for periods from the implementation of the revised accounting standard on leases AASB16</t>
        </r>
      </text>
    </comment>
    <comment ref="D22" authorId="0" shapeId="0">
      <text>
        <r>
          <rPr>
            <sz val="9"/>
            <color indexed="81"/>
            <rFont val="Tahoma"/>
            <family val="2"/>
          </rPr>
          <t>This item only to be used for periods from the implementation of the revised accounting standard on leases AASB16</t>
        </r>
      </text>
    </comment>
    <comment ref="D29" authorId="0" shapeId="0">
      <text>
        <r>
          <rPr>
            <sz val="9"/>
            <color indexed="81"/>
            <rFont val="Tahoma"/>
            <family val="2"/>
          </rPr>
          <t>This item only to be used for periods from the implementation of the revised accounting standard on leases AASB16</t>
        </r>
      </text>
    </comment>
  </commentList>
</comments>
</file>

<file path=xl/comments2.xml><?xml version="1.0" encoding="utf-8"?>
<comments xmlns="http://schemas.openxmlformats.org/spreadsheetml/2006/main">
  <authors>
    <author>Author</author>
  </authors>
  <commentList>
    <comment ref="G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N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U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A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G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N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T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Z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BF10" authorId="0" shapeId="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List>
</comments>
</file>

<file path=xl/sharedStrings.xml><?xml version="1.0" encoding="utf-8"?>
<sst xmlns="http://schemas.openxmlformats.org/spreadsheetml/2006/main" count="1307" uniqueCount="619">
  <si>
    <t>Category</t>
  </si>
  <si>
    <t>Buildings</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</si>
  <si>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</si>
  <si>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</si>
  <si>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</si>
  <si>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</si>
  <si>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</si>
  <si>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Business address</t>
  </si>
  <si>
    <t>Address</t>
  </si>
  <si>
    <t>Suburb</t>
  </si>
  <si>
    <t>State</t>
  </si>
  <si>
    <t>Postcode</t>
  </si>
  <si>
    <t>Postal address</t>
  </si>
  <si>
    <t>Contact name/s</t>
  </si>
  <si>
    <t>Contact phone/s</t>
  </si>
  <si>
    <t>Contact email address/s</t>
  </si>
  <si>
    <t xml:space="preserve"> </t>
  </si>
  <si>
    <t>Table of contents</t>
  </si>
  <si>
    <t>Description</t>
  </si>
  <si>
    <t>Profit from sale of fixed assets</t>
  </si>
  <si>
    <t>Total revenue</t>
  </si>
  <si>
    <t xml:space="preserve">Depreciation </t>
  </si>
  <si>
    <t>TOTAL ASSETS</t>
  </si>
  <si>
    <t>Total</t>
  </si>
  <si>
    <t>Total fixed assets</t>
  </si>
  <si>
    <t>Gas Pipeline Operator</t>
  </si>
  <si>
    <t xml:space="preserve">This template is to be uploaded by a Gas Pipeline Operator to its website to fulfil its annual reporting obligations. </t>
  </si>
  <si>
    <t xml:space="preserve">Australian business number: </t>
  </si>
  <si>
    <t>Pipeline location</t>
  </si>
  <si>
    <t>Number of customers</t>
  </si>
  <si>
    <t>Service type</t>
  </si>
  <si>
    <t>Service description</t>
  </si>
  <si>
    <t>Transportation services</t>
  </si>
  <si>
    <t xml:space="preserve"> Interruptible or as available transportation service</t>
  </si>
  <si>
    <t xml:space="preserve"> Backhaul services</t>
  </si>
  <si>
    <t>Storage services</t>
  </si>
  <si>
    <t xml:space="preserve"> Park services</t>
  </si>
  <si>
    <t xml:space="preserve"> Park and loan services</t>
  </si>
  <si>
    <t>Trading services</t>
  </si>
  <si>
    <t xml:space="preserve"> Capacity trading service</t>
  </si>
  <si>
    <t xml:space="preserve"> In pipe trading service</t>
  </si>
  <si>
    <t>Other (please specify)</t>
  </si>
  <si>
    <t>Provided to related parties</t>
  </si>
  <si>
    <t>Direct revenue</t>
  </si>
  <si>
    <t>Customer contribution revenue</t>
  </si>
  <si>
    <t>Total direct revenue</t>
  </si>
  <si>
    <t>Other direct revenue</t>
  </si>
  <si>
    <t>Total indirect revenue allocated</t>
  </si>
  <si>
    <t>Insurance</t>
  </si>
  <si>
    <t>Licence and regulatory costs</t>
  </si>
  <si>
    <t>Directly attributable finance charges</t>
  </si>
  <si>
    <t>Indirect revenue allocated</t>
  </si>
  <si>
    <t>Employee costs</t>
  </si>
  <si>
    <t xml:space="preserve">Shared asset depreciation </t>
  </si>
  <si>
    <t>Loss from sale of shared fixed assets</t>
  </si>
  <si>
    <t>Amounts excluding related party transactions</t>
  </si>
  <si>
    <t>Related party transactions</t>
  </si>
  <si>
    <t>Direct costs</t>
  </si>
  <si>
    <t>Total direct costs</t>
  </si>
  <si>
    <t>Total costs</t>
  </si>
  <si>
    <t>Other direct costs</t>
  </si>
  <si>
    <t>Information technology and communication costs</t>
  </si>
  <si>
    <t>Rental and leasing costs</t>
  </si>
  <si>
    <t>Leasing and rental costs</t>
  </si>
  <si>
    <t>Pipeline assets</t>
  </si>
  <si>
    <t>Other assets</t>
  </si>
  <si>
    <t>% allocated to pipeline</t>
  </si>
  <si>
    <t>Income statement account applied to</t>
  </si>
  <si>
    <t>Acquisition date</t>
  </si>
  <si>
    <t>Useful life</t>
  </si>
  <si>
    <t>Construction cost</t>
  </si>
  <si>
    <t>Additions</t>
  </si>
  <si>
    <t>Cost base</t>
  </si>
  <si>
    <t>Written down value</t>
  </si>
  <si>
    <t>Years</t>
  </si>
  <si>
    <t>Total pipeline assets</t>
  </si>
  <si>
    <t>Disposal (at cost)</t>
  </si>
  <si>
    <t>Backhaul services</t>
  </si>
  <si>
    <t>Capacity trading service</t>
  </si>
  <si>
    <t>In pipe trading service</t>
  </si>
  <si>
    <t>Year</t>
  </si>
  <si>
    <t>Asset description</t>
  </si>
  <si>
    <t>Compressors</t>
  </si>
  <si>
    <t>Closing compressors carrying value</t>
  </si>
  <si>
    <t>Closing buildings carrying value</t>
  </si>
  <si>
    <t>Total allocated to pipeline excluding related parties</t>
  </si>
  <si>
    <t>Total related party amounts allocated to pipeline</t>
  </si>
  <si>
    <t>Total exempt services</t>
  </si>
  <si>
    <t>Capacity based</t>
  </si>
  <si>
    <t>Volumetric based</t>
  </si>
  <si>
    <t>Financial performance measures</t>
  </si>
  <si>
    <t>Earnings before interest and tax</t>
  </si>
  <si>
    <t>Total assets</t>
  </si>
  <si>
    <t>Return on assets</t>
  </si>
  <si>
    <t>Pipeline</t>
  </si>
  <si>
    <t>Earnings before Interest and tax (EBIT)</t>
  </si>
  <si>
    <t>Pipeline information</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</si>
  <si>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</si>
  <si>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</si>
  <si>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</si>
  <si>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</si>
  <si>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</si>
  <si>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</si>
  <si>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</si>
  <si>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</si>
  <si>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</si>
  <si>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</si>
  <si>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</si>
  <si>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Capacity based charges</t>
  </si>
  <si>
    <t>Volumetric based charges</t>
  </si>
  <si>
    <t>Total Postage Stamp Revenue</t>
  </si>
  <si>
    <t>Total Zonal Revenue</t>
  </si>
  <si>
    <t>Total Distance Based Revenue</t>
  </si>
  <si>
    <t>Revenue</t>
  </si>
  <si>
    <t>Operating expenses</t>
  </si>
  <si>
    <t>Net tax liabilities</t>
  </si>
  <si>
    <t>Shared supporting assets</t>
  </si>
  <si>
    <t xml:space="preserve">Inventories </t>
  </si>
  <si>
    <t>Deferred tax assets</t>
  </si>
  <si>
    <t>Maintenance capitalised</t>
  </si>
  <si>
    <t>Description (list each individual  balance sheet item)</t>
  </si>
  <si>
    <t xml:space="preserve">Useful life </t>
  </si>
  <si>
    <t>years</t>
  </si>
  <si>
    <t>Reason for choosing this useful life</t>
  </si>
  <si>
    <t>Total service revenue</t>
  </si>
  <si>
    <t>Provided to non related parties</t>
  </si>
  <si>
    <t>Repairs and maintenance</t>
  </si>
  <si>
    <t>Wages</t>
  </si>
  <si>
    <t>Borrowing costs</t>
  </si>
  <si>
    <t xml:space="preserve">Total </t>
  </si>
  <si>
    <t>Source</t>
  </si>
  <si>
    <t>Total allocated to pipeline</t>
  </si>
  <si>
    <t>Construction date</t>
  </si>
  <si>
    <t>Services exemption granted from AER for Weighted Average Price disclosure</t>
  </si>
  <si>
    <t>Service category</t>
  </si>
  <si>
    <t>Revenue by service</t>
  </si>
  <si>
    <t>Asset useful life</t>
  </si>
  <si>
    <t>Total capitalised pipeline construction costs</t>
  </si>
  <si>
    <t>Pipelines</t>
  </si>
  <si>
    <t>City Gates, supply regulators and valve stations</t>
  </si>
  <si>
    <t>Closing city gates, supply regulators and valve stations carrying value</t>
  </si>
  <si>
    <t>Metering</t>
  </si>
  <si>
    <t>SCADA (Communications)</t>
  </si>
  <si>
    <t>Closing SCADA carrying value</t>
  </si>
  <si>
    <t>Land and easements</t>
  </si>
  <si>
    <t>Closing land and easements carrying value</t>
  </si>
  <si>
    <t>Other non-depreciable pipeline assets</t>
  </si>
  <si>
    <t>Data validation lists</t>
  </si>
  <si>
    <t xml:space="preserve">Pipelines </t>
  </si>
  <si>
    <t xml:space="preserve">Compressors </t>
  </si>
  <si>
    <t xml:space="preserve">City Gates, supply regulators and valve stations </t>
  </si>
  <si>
    <t xml:space="preserve">Metering </t>
  </si>
  <si>
    <t xml:space="preserve">SCADA (Communications) </t>
  </si>
  <si>
    <t xml:space="preserve">Buildings </t>
  </si>
  <si>
    <t>Estimated residual value</t>
  </si>
  <si>
    <t xml:space="preserve"> Firm forward haul transportation services</t>
  </si>
  <si>
    <t>Interruptible or as available transportation services</t>
  </si>
  <si>
    <t>Shared costs</t>
  </si>
  <si>
    <t>Asset impairment</t>
  </si>
  <si>
    <t>Impairment date</t>
  </si>
  <si>
    <t>Basis for impairment</t>
  </si>
  <si>
    <t>Reporting template</t>
  </si>
  <si>
    <t>Reporting period start date:</t>
  </si>
  <si>
    <t>Reporting period end date:</t>
  </si>
  <si>
    <t>Shared assets</t>
  </si>
  <si>
    <t>Recovered capital method (rule 569(4))</t>
  </si>
  <si>
    <t>Return on capital</t>
  </si>
  <si>
    <t>Total Return of Capital</t>
  </si>
  <si>
    <t>Negative residual value</t>
  </si>
  <si>
    <t>Reversal date</t>
  </si>
  <si>
    <t>Basis for Reversal</t>
  </si>
  <si>
    <t>Description (list each individual shared asset category greater than 5%)</t>
  </si>
  <si>
    <t>Category of shared assets</t>
  </si>
  <si>
    <t>Total amount</t>
  </si>
  <si>
    <t>Description of works</t>
  </si>
  <si>
    <t>Date recognised</t>
  </si>
  <si>
    <t>Firm forward haul transportation services</t>
  </si>
  <si>
    <t>$'000</t>
  </si>
  <si>
    <t>Total TJ</t>
  </si>
  <si>
    <t>Other shared costs</t>
  </si>
  <si>
    <t>Total shared costs allocated</t>
  </si>
  <si>
    <t>Pipeline length (km)</t>
  </si>
  <si>
    <t xml:space="preserve">Year ending </t>
  </si>
  <si>
    <t>$ nominal</t>
  </si>
  <si>
    <t>Table 1.1: Pipeline details</t>
  </si>
  <si>
    <t>Table 1.2: Pipeline services provided</t>
  </si>
  <si>
    <t>Table 2.1.1:  Revenue by service</t>
  </si>
  <si>
    <t>Table 2.2.1: Customer contributions received</t>
  </si>
  <si>
    <t>Table 2.2.2: Government contributions received</t>
  </si>
  <si>
    <t xml:space="preserve">Description </t>
  </si>
  <si>
    <t>(list each individual revenue item)</t>
  </si>
  <si>
    <t>Indirect revenue</t>
  </si>
  <si>
    <t>Table 2.3.1: Indirect revenue allocation</t>
  </si>
  <si>
    <t>Table 2.4.1: Shared cost allocation</t>
  </si>
  <si>
    <t xml:space="preserve"> (list each individual cost)</t>
  </si>
  <si>
    <t>Statement of pipeline revenues and expenses</t>
  </si>
  <si>
    <t>Revenue - contributions</t>
  </si>
  <si>
    <t>Statement of pipeline assets</t>
  </si>
  <si>
    <t>Table 3.1: Pipeline assets</t>
  </si>
  <si>
    <t>Table 4.1: Recovered capital method - pipeline assets</t>
  </si>
  <si>
    <t>Capital expenditure</t>
  </si>
  <si>
    <t>Weighted average prices</t>
  </si>
  <si>
    <t>Table 5.1.1: AER exemptions</t>
  </si>
  <si>
    <t xml:space="preserve"> Interruptible or as available transportation services</t>
  </si>
  <si>
    <t>Table 5.1:  Weighted average prices</t>
  </si>
  <si>
    <t>Return of capital</t>
  </si>
  <si>
    <t>Recovered capital method total asset value</t>
  </si>
  <si>
    <t>Drag and drop columns if required</t>
  </si>
  <si>
    <t>Impairment amount $ nominal</t>
  </si>
  <si>
    <t>Prior Impairment amount 
$ nominal</t>
  </si>
  <si>
    <t>Reversal amount
$nominal</t>
  </si>
  <si>
    <t>Expenditure ($ nominal)</t>
  </si>
  <si>
    <t>Table 3.1.1: Asset useful life</t>
  </si>
  <si>
    <t>Table 3.2.2: Asset impairment reversals</t>
  </si>
  <si>
    <t>Table 3.2.1: Assets impaired</t>
  </si>
  <si>
    <t>Table 3.4.1: Shared supporting asset allocation</t>
  </si>
  <si>
    <t>Service provider:</t>
  </si>
  <si>
    <t>Pipeline name:</t>
  </si>
  <si>
    <t>Indirect revenue excluding related parties</t>
  </si>
  <si>
    <t>Shared costs excluding related parties</t>
  </si>
  <si>
    <t>Indirect  revenue from related parties</t>
  </si>
  <si>
    <t>Shared costs paid to related parties</t>
  </si>
  <si>
    <t>Table 4.2: Pipeline details</t>
  </si>
  <si>
    <t>Basis of Preparation reference</t>
  </si>
  <si>
    <t>Table 1.1.1: Return on assets</t>
  </si>
  <si>
    <t>Table 2.1:  Statement of pipeline revenues and expenses</t>
  </si>
  <si>
    <t>Table 4.1.1: Capital expenditure greater than 5% of construction cost</t>
  </si>
  <si>
    <t>Firm stand alone compression services</t>
  </si>
  <si>
    <t>Firm park/park and loan services</t>
  </si>
  <si>
    <t>Stand alone compression services</t>
  </si>
  <si>
    <t>Additional (optional) notes and information</t>
  </si>
  <si>
    <t>Reporting period</t>
  </si>
  <si>
    <t>Previous reporting period</t>
  </si>
  <si>
    <t xml:space="preserve">please identify other shared costs </t>
  </si>
  <si>
    <t>Other depreciable pipeline assets</t>
  </si>
  <si>
    <t>Closing other depreciable pipeline assets carrying value</t>
  </si>
  <si>
    <t>Firm stand-alone compression service</t>
  </si>
  <si>
    <t>Interruptible or as available stand-alone compression service</t>
  </si>
  <si>
    <t>Stand-alone compression services</t>
  </si>
  <si>
    <t>Date</t>
  </si>
  <si>
    <t>AER amendment#</t>
  </si>
  <si>
    <t>Worksheet</t>
  </si>
  <si>
    <t>Table</t>
  </si>
  <si>
    <t>Amendment record</t>
  </si>
  <si>
    <t>AER advised of errors in the published file - the amendment record allows for errors to be corrected in a transparent manner</t>
  </si>
  <si>
    <t>Change</t>
  </si>
  <si>
    <t>Reason</t>
  </si>
  <si>
    <t>3 Statement of pipeline assets</t>
  </si>
  <si>
    <t>3.3 Depreciation</t>
  </si>
  <si>
    <t>3.3.1</t>
  </si>
  <si>
    <t>List amended</t>
  </si>
  <si>
    <t>The term 'other depreciable assets' has been replaced with ' other depreciable pipeline assets' to match the terms used on worksheet 3.</t>
  </si>
  <si>
    <t>2. Revenue and expenses</t>
  </si>
  <si>
    <t>F13</t>
  </si>
  <si>
    <t>Formula corrected</t>
  </si>
  <si>
    <t>Formula amended to sum both elements of 'Direct revenue' to get 'Total direct revenue'.</t>
  </si>
  <si>
    <t>M7 and N7</t>
  </si>
  <si>
    <t>Heading amended</t>
  </si>
  <si>
    <t>The heading has been amended to make it clear that accumulated depreciation is to be reported for both the current reporting period and the prior period.</t>
  </si>
  <si>
    <t>Prior years' accumulated depreciation</t>
  </si>
  <si>
    <t>Additions, capitalised maintenance and disposals must be reported on a cumulative basis</t>
  </si>
  <si>
    <t>I5:K5</t>
  </si>
  <si>
    <t>Guidance note added</t>
  </si>
  <si>
    <t>Column O</t>
  </si>
  <si>
    <t>Formula to aggregate relevant rows (Metering) to determine Closing value for metering assets</t>
  </si>
  <si>
    <t>Formula updated to avoid double counting of prior years' data.</t>
  </si>
  <si>
    <t>New worksheet inserted</t>
  </si>
  <si>
    <t>Formula inserted</t>
  </si>
  <si>
    <t>Formula updated</t>
  </si>
  <si>
    <t>Cell</t>
  </si>
  <si>
    <t>D33:E33</t>
  </si>
  <si>
    <t xml:space="preserve">D9:D52 </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</si>
  <si>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</si>
  <si>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Leased Assets</t>
  </si>
  <si>
    <t>Closing leased asset carrying value</t>
  </si>
  <si>
    <t>rows inserted</t>
  </si>
  <si>
    <t>Rows 63-67 and 74-78</t>
  </si>
  <si>
    <t>New items inserted to record Leased Assets as per AASB16.</t>
  </si>
  <si>
    <t>D68:E68 and D82:E82</t>
  </si>
  <si>
    <t>3.1 Pipeline asset useful life</t>
  </si>
  <si>
    <t>tab renamed 3.3 Depreciation amortisation</t>
  </si>
  <si>
    <t xml:space="preserve">D14, D19, D25, D31, D37, D43, D49, D59 </t>
  </si>
  <si>
    <t>Formulae ammended to include prior year accumulated depreciation plus current year depreciation.  It was only picking up current year depreciation.</t>
  </si>
  <si>
    <t>Formulae corrected</t>
  </si>
  <si>
    <t>Depreciation and amortisation</t>
  </si>
  <si>
    <t>Cover</t>
  </si>
  <si>
    <t>To be visible.</t>
  </si>
  <si>
    <t>Formatting - font changed from white to black colour</t>
  </si>
  <si>
    <t>1.1 Financial performance</t>
  </si>
  <si>
    <t>1.1.1</t>
  </si>
  <si>
    <t>C10</t>
  </si>
  <si>
    <t>Formatting - changed from Accounting Comma to Percentage Percent</t>
  </si>
  <si>
    <t>To disclose percentage with appropriate signage</t>
  </si>
  <si>
    <t>D31:F32</t>
  </si>
  <si>
    <t>3.1.1</t>
  </si>
  <si>
    <t>B21:F25 and B32:F37</t>
  </si>
  <si>
    <t>Allow for lease asset information</t>
  </si>
  <si>
    <t>Table 3.3.2: Shared assets at cost</t>
  </si>
  <si>
    <t>Table 3.3.1: Pipeline assets at cost</t>
  </si>
  <si>
    <t>L58:L78</t>
  </si>
  <si>
    <t>Insert column</t>
  </si>
  <si>
    <t>3.3.2</t>
  </si>
  <si>
    <t>To explicitly allow for prior period depreciation</t>
  </si>
  <si>
    <t>Row 59</t>
  </si>
  <si>
    <t>to record additions and improvements capitalised</t>
  </si>
  <si>
    <t>D58</t>
  </si>
  <si>
    <t>Formulae updated to include leased assets</t>
  </si>
  <si>
    <t>to only pick up initial acquisition costs</t>
  </si>
  <si>
    <t>Shared leased assets</t>
  </si>
  <si>
    <t>Disposals or Early termination</t>
  </si>
  <si>
    <t>D60:D67</t>
  </si>
  <si>
    <t>D9:D52</t>
  </si>
  <si>
    <t>List updated</t>
  </si>
  <si>
    <t>added Leased assets to drop list</t>
  </si>
  <si>
    <t>added Shared leased assets to drop list</t>
  </si>
  <si>
    <t>Leased Asset</t>
  </si>
  <si>
    <t>4 Recovered Capital</t>
  </si>
  <si>
    <t>Rows 15, 22, 29</t>
  </si>
  <si>
    <t>New items inserted to record Leased Assets</t>
  </si>
  <si>
    <t>to include Leased Assets in total</t>
  </si>
  <si>
    <t>E15, E22 and E29</t>
  </si>
  <si>
    <t>Formula added</t>
  </si>
  <si>
    <t>to sum columns F to BH for respective items</t>
  </si>
  <si>
    <t>Leased Asset Interest/Financing Charge</t>
  </si>
  <si>
    <t>F16:BH16 and F23:BH23</t>
  </si>
  <si>
    <t>3.3 Depreciation amortisation</t>
  </si>
  <si>
    <t>3.3.1 and 3.3.2</t>
  </si>
  <si>
    <t>Headings updated for clarity</t>
  </si>
  <si>
    <t>B5, B56, K7, G58, J58 and M58</t>
  </si>
  <si>
    <t xml:space="preserve">Total assets </t>
  </si>
  <si>
    <t xml:space="preserve"> Total pipeline assets 
</t>
  </si>
  <si>
    <t xml:space="preserve">Shared leased assets </t>
  </si>
  <si>
    <t>Other shared assets</t>
  </si>
  <si>
    <t>Total shared assets allocated</t>
  </si>
  <si>
    <t>As reported in 'Statement of pipeline assets'</t>
  </si>
  <si>
    <t>As reported in 'Recovered capital value method'</t>
  </si>
  <si>
    <t>As reported in 'Revenue and expenses'</t>
  </si>
  <si>
    <t>Recovered capital value  (Table 4.1)</t>
  </si>
  <si>
    <t>Cumulative value as at current reporting period</t>
  </si>
  <si>
    <t>Revenues and expenses (Table 2.1)</t>
  </si>
  <si>
    <t xml:space="preserve">Weighted average price (Table 5.1) </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</si>
  <si>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</si>
  <si>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</si>
  <si>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</si>
  <si>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</si>
  <si>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</si>
  <si>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</si>
  <si>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</si>
  <si>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</si>
  <si>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 xml:space="preserve">Statement of pipeline assets (Table 3.1) </t>
  </si>
  <si>
    <t>Cumulative value as at previous reporting period</t>
  </si>
  <si>
    <t xml:space="preserve">Total asset value (depreciated book value vs. recovered capital method asset value) </t>
  </si>
  <si>
    <t>Shared asset value as a % of total asset value</t>
  </si>
  <si>
    <t>Pipeline asset value as a % of total asset value</t>
  </si>
  <si>
    <t xml:space="preserve">Shared costs as a % of total costs </t>
  </si>
  <si>
    <t xml:space="preserve">Direct costs as a % of total costs </t>
  </si>
  <si>
    <t>Direct revenue as a % of total revenue</t>
  </si>
  <si>
    <t>Indirect revenue as a % of total revenue</t>
  </si>
  <si>
    <t>All numbers are expressed in $nominal</t>
  </si>
  <si>
    <t>Return on assets (EBIT/Total assets value) (Table 1.1.1)</t>
  </si>
  <si>
    <t>Basis of preparation reference</t>
  </si>
  <si>
    <t>Has there been any use of estimates to allocate revenue to each transportation service?</t>
  </si>
  <si>
    <t xml:space="preserve">Leased assets </t>
  </si>
  <si>
    <t>Inventories</t>
  </si>
  <si>
    <t xml:space="preserve">Basis of preparation reference </t>
  </si>
  <si>
    <t>As reported in 'Depreciation amortisation'</t>
  </si>
  <si>
    <t xml:space="preserve">Depreciation for pipeline assets </t>
  </si>
  <si>
    <t xml:space="preserve">Depreciation for shared assets </t>
  </si>
  <si>
    <t>Indirect operating expenses</t>
  </si>
  <si>
    <t>Impairment losses (nature of the impairment loss)</t>
  </si>
  <si>
    <r>
      <t xml:space="preserve">Current year </t>
    </r>
    <r>
      <rPr>
        <b/>
        <sz val="10"/>
        <color indexed="9"/>
        <rFont val="Arial"/>
        <family val="2"/>
      </rPr>
      <t>depreciation</t>
    </r>
  </si>
  <si>
    <t>Shared property, plant and equipment</t>
  </si>
  <si>
    <t xml:space="preserve"> Firm forward haul transportation service</t>
  </si>
  <si>
    <t>Government contribution revenue</t>
  </si>
  <si>
    <t>Park and loan services</t>
  </si>
  <si>
    <t>Park services</t>
  </si>
  <si>
    <t>Other pipeline services (if relevant)</t>
  </si>
  <si>
    <t>Opening asset value</t>
  </si>
  <si>
    <t>Shared costs allocated</t>
  </si>
  <si>
    <t>Capitalised maintenance or improvements</t>
  </si>
  <si>
    <t>Depreciation</t>
  </si>
  <si>
    <t>Closing pipelines carrying value</t>
  </si>
  <si>
    <t xml:space="preserve">Additions </t>
  </si>
  <si>
    <t>Closing metering carrying value</t>
  </si>
  <si>
    <t>Initial construction or acquisition costs</t>
  </si>
  <si>
    <t>Depreciation (Amortisation)</t>
  </si>
  <si>
    <t>Shared supporting assets allocated</t>
  </si>
  <si>
    <t xml:space="preserve">Total shared supporting assets allocated </t>
  </si>
  <si>
    <t>Initial construction or acquisition cost</t>
  </si>
  <si>
    <t>Closing leased assets carrying value</t>
  </si>
  <si>
    <t>Closing shared property, plant and equipment carrying value</t>
  </si>
  <si>
    <t>Disposals or early termination (at cost)</t>
  </si>
  <si>
    <t>For information only - yearly percentage change</t>
  </si>
  <si>
    <t xml:space="preserve">For information only </t>
  </si>
  <si>
    <t>Has any information in this template been amended since last published within this current reporting period?</t>
  </si>
  <si>
    <t>Summary</t>
  </si>
  <si>
    <t xml:space="preserve">Yes </t>
  </si>
  <si>
    <t>No</t>
  </si>
  <si>
    <t>Pipeline assets cost base</t>
  </si>
  <si>
    <t>Shared assets cost base</t>
  </si>
  <si>
    <t xml:space="preserve">Deferred tax assets </t>
  </si>
  <si>
    <r>
      <t xml:space="preserve">Other </t>
    </r>
    <r>
      <rPr>
        <sz val="10"/>
        <color indexed="9"/>
        <rFont val="Arial"/>
        <family val="2"/>
      </rPr>
      <t xml:space="preserve">revenue </t>
    </r>
  </si>
  <si>
    <t xml:space="preserve">For reconciliation </t>
  </si>
  <si>
    <t>For information</t>
  </si>
  <si>
    <t>Rate of return (WACC)</t>
  </si>
  <si>
    <t>Exempt services</t>
  </si>
  <si>
    <t>WAP ($/GJ)</t>
  </si>
  <si>
    <t>Reported information is current as at:</t>
  </si>
  <si>
    <t>Revenue $'000</t>
  </si>
  <si>
    <t>Please ensure allocation methodologies are explained in sufficient detail in the Basis of Preparation as required under section 3.2.4 of the Guideline</t>
  </si>
  <si>
    <t>Current year depreciation</t>
  </si>
  <si>
    <t>1. Pipeline information</t>
  </si>
  <si>
    <t>B16, B20, B21</t>
  </si>
  <si>
    <t>To make the labelling of pipeline service categories consistent with those listed in Table 2.1.1.</t>
  </si>
  <si>
    <t>2. Revenues and expenses</t>
  </si>
  <si>
    <t>2.1 Revenue by service</t>
  </si>
  <si>
    <t>2.1.1</t>
  </si>
  <si>
    <t>Rows 16 and 17</t>
  </si>
  <si>
    <t>Row 20</t>
  </si>
  <si>
    <t>3. Statement of pipeline assets</t>
  </si>
  <si>
    <t>C8 and C81</t>
  </si>
  <si>
    <t>C82</t>
  </si>
  <si>
    <t>H7 and G58</t>
  </si>
  <si>
    <t>J7 and I58</t>
  </si>
  <si>
    <t>D60:D77</t>
  </si>
  <si>
    <t>3.4 Shared supporting assets</t>
  </si>
  <si>
    <t>3.4.1</t>
  </si>
  <si>
    <t>D9:D40</t>
  </si>
  <si>
    <t>Rows inserted</t>
  </si>
  <si>
    <t>To improve the clarity of revenue categories, ‘Customer contribution revenue’ and ‘profit from sale of fixed assets’ are removed from the ‘Total service revenue’ category under Table 2.1.1. They are now reflected in Table 2.1 instead, where ‘Direct revenue’ category is reported. 
‘Government contribution revenue’ is added as a category, consistent with the treatment for ‘Customer contribution revenue’ under the ‘Direct revenue’ category.</t>
  </si>
  <si>
    <t xml:space="preserve">To clarify that Table 2.1.1 only captures service revenue, rather than all direct revenue. </t>
  </si>
  <si>
    <t>Rows removed</t>
  </si>
  <si>
    <t>Rows amended and inserted</t>
  </si>
  <si>
    <t xml:space="preserve">Heading amended </t>
  </si>
  <si>
    <t xml:space="preserve">Cover </t>
  </si>
  <si>
    <t>A25:E25</t>
  </si>
  <si>
    <t>Row inserted</t>
  </si>
  <si>
    <t>A27:E27</t>
  </si>
  <si>
    <t xml:space="preserve">To record the date to which the reported information is current </t>
  </si>
  <si>
    <t>A29:K29</t>
  </si>
  <si>
    <t>To record whether there has been any change in the template and disclose the basis of preparation reference, if relevant</t>
  </si>
  <si>
    <t xml:space="preserve">Contents </t>
  </si>
  <si>
    <t>Hyperlink added</t>
  </si>
  <si>
    <t xml:space="preserve">Hyperlink to 'Summary' worksheet inserted. </t>
  </si>
  <si>
    <t>Worksheet inserted</t>
  </si>
  <si>
    <t xml:space="preserve">To enhance accessibility and transparency of the reported information by providing 'a quick glance' view of the key information reported in the template. </t>
  </si>
  <si>
    <t>Row 12 to Row 14 /
 C12: C14</t>
  </si>
  <si>
    <t>D32:D40 and E32:E40</t>
  </si>
  <si>
    <t>To amend the formula to sum up the relevant rows in Table 2.4.1 (rows 9-35 instead of rows 9-36).</t>
  </si>
  <si>
    <t>J24</t>
  </si>
  <si>
    <t>Comment removed</t>
  </si>
  <si>
    <t>To remove a comment made inadvertantly.</t>
  </si>
  <si>
    <t>C34 and C39</t>
  </si>
  <si>
    <t>To remove uppercase in some words.</t>
  </si>
  <si>
    <t>I16</t>
  </si>
  <si>
    <t>To correctly sum up revenue categories to derive 'total direct revenue'.</t>
  </si>
  <si>
    <t xml:space="preserve">C10, C21 </t>
  </si>
  <si>
    <t>To split “Park and park and loan services” into two rows: “Park services” and “Park and loan services” , consistent with how service categories are presented in Table 1.2.</t>
  </si>
  <si>
    <t xml:space="preserve">To replace 'Distribution/transmission revenue' with 'Other pipeline services (if relevant)', consistent with how service categories are presented in Table 1.2. </t>
  </si>
  <si>
    <t>I21</t>
  </si>
  <si>
    <t>To correctly calculate the 'total service revenue'.</t>
  </si>
  <si>
    <t>2.3 Indirect revenue</t>
  </si>
  <si>
    <t>2.3.1</t>
  </si>
  <si>
    <t>E2:G4</t>
  </si>
  <si>
    <t xml:space="preserve">A prompt has been added to the worksheet to highlight the need for pipeline operators to include sufficient information in their basis of preparation to explain its allocation methodologies and the basis of its allocators. </t>
  </si>
  <si>
    <t xml:space="preserve">2.4 Shared costs </t>
  </si>
  <si>
    <t>2.4.1</t>
  </si>
  <si>
    <t>As above.</t>
  </si>
  <si>
    <t>2.4 Shared costs</t>
  </si>
  <si>
    <t xml:space="preserve">H36 &amp; I36 </t>
  </si>
  <si>
    <t>To rectify a double counting error.</t>
  </si>
  <si>
    <t>C11 and C16</t>
  </si>
  <si>
    <t>Heading renamed</t>
  </si>
  <si>
    <t>To remove upppercase in some words.</t>
  </si>
  <si>
    <t>Heading inserted</t>
  </si>
  <si>
    <t xml:space="preserve">To improve the clarity of asset categories </t>
  </si>
  <si>
    <t xml:space="preserve">To improve the consistency of labelling between worksheets </t>
  </si>
  <si>
    <t xml:space="preserve">Column C </t>
  </si>
  <si>
    <t>Rows added and headings amended</t>
  </si>
  <si>
    <t xml:space="preserve">To improve the consistency of labelling between worksheets, each asset category other than ‘pipelines’, ‘land and easements’, ‘other non-depreciable pipeline assets’, ‘inventories’, ‘deferred tax assets’ and ‘other assets’, is amended to have the following reporting lines, consistent with the headings in Table 3.3.1 : 
- Initial construction or acquisition costs 
- Additions
- Capitalised maintenance or improvements
- Depreciation 
- Disposals or early termination (at cost)
There are also some formatting changes. </t>
  </si>
  <si>
    <t>D71 &amp; E71</t>
  </si>
  <si>
    <t>To correctly sum up the cost components that derive the carrying value of ‘other depreciable pipeline assets’.</t>
  </si>
  <si>
    <t>D88 &amp; E88</t>
  </si>
  <si>
    <t xml:space="preserve">To correctly sum up the cost components that derive the carrying value of ‘shared property, plant and equipment’ (previously labelled ‘shared supporting assets’). </t>
  </si>
  <si>
    <t>3.1 Asset useful life</t>
  </si>
  <si>
    <t>Tab renamed</t>
  </si>
  <si>
    <t xml:space="preserve">Tab is renamed  from '3.1 Pipeline asset useful life' to '3.1 Asset useful life' to be consistent with the heading of the worksheet. The worksheet does not only contain pipeline asset useful life information, but also shared assets’. </t>
  </si>
  <si>
    <t>D9:D37</t>
  </si>
  <si>
    <t xml:space="preserve">Number formatting </t>
  </si>
  <si>
    <t>To disclose numbers as short dates.</t>
  </si>
  <si>
    <t>3.2 Asset impairment</t>
  </si>
  <si>
    <t xml:space="preserve">Tab is renamed  from '3.2 Pipeline asset impairment' to '3.2 Asset impairment' to be consistent with the heading of the worksheet. The worksheet does not only contain pipeline asset impairment information, but also shared assets’. </t>
  </si>
  <si>
    <t>3.2.1 and 3.2.2</t>
  </si>
  <si>
    <t>D8:D22, D28:D54, G28:G54,</t>
  </si>
  <si>
    <t>G53</t>
  </si>
  <si>
    <t>To rectify a missing formula.</t>
  </si>
  <si>
    <t>F9:F52 and F60:F77</t>
  </si>
  <si>
    <t xml:space="preserve">To disclose numbers to the nearest whole number. </t>
  </si>
  <si>
    <t>N7, M58</t>
  </si>
  <si>
    <t>The heading has been amended to make it clear that depreciation for the current reporting period does not include accumulated depreciation for the prior years.</t>
  </si>
  <si>
    <t>The dropdown box values have been amended to match the asset categories terms used on worksheet 3.</t>
  </si>
  <si>
    <t xml:space="preserve">3.4 Shared supporting assets </t>
  </si>
  <si>
    <t>4. Recovered capital</t>
  </si>
  <si>
    <t>Minor punctuation amendment.</t>
  </si>
  <si>
    <t>Background amended</t>
  </si>
  <si>
    <t>Background amended to white, consistent with the rest of the template worksheets.</t>
  </si>
  <si>
    <t>E11</t>
  </si>
  <si>
    <t xml:space="preserve">To revise the formula to sum F11:BH11, consistent with the formula of other cost compoenents that make up the 'cost base'. </t>
  </si>
  <si>
    <t>Rows 33 and 34</t>
  </si>
  <si>
    <t>To disclose opening asset value and rate of return (WACC) of each year.</t>
  </si>
  <si>
    <t>E25</t>
  </si>
  <si>
    <t>Formula deleted</t>
  </si>
  <si>
    <t>Formula not required.</t>
  </si>
  <si>
    <t>F31:BH31</t>
  </si>
  <si>
    <t>Previous sum formula included row 25 which is not an input cell</t>
  </si>
  <si>
    <t>F8:BH8</t>
  </si>
  <si>
    <t xml:space="preserve">To adjust the formula to display year numbers that would allow for cross-referencing in the Summary tab. </t>
  </si>
  <si>
    <t>5. Weighted average price</t>
  </si>
  <si>
    <t>Column B</t>
  </si>
  <si>
    <t>Column added</t>
  </si>
  <si>
    <t xml:space="preserve">To disclose the reference to the basis of preparation where pipeline operator may have explained the basis of allocation between pipelines and service types. </t>
  </si>
  <si>
    <t>Column D</t>
  </si>
  <si>
    <t>To provide clarity on whether there has been any use of estimates by the pipeline operator to allocate revenue between pipelines and service types.</t>
  </si>
  <si>
    <t>B2:E3</t>
  </si>
  <si>
    <t>To insert Heading "Year ending XX/XX/XXXX", consistent with the strucure of other worksheets in the template.</t>
  </si>
  <si>
    <t>F10: BJ10</t>
  </si>
  <si>
    <t xml:space="preserve">To clarify the unit measurement the data is supposed to be expressed in. </t>
  </si>
  <si>
    <t>All worksheets</t>
  </si>
  <si>
    <t xml:space="preserve">All data points expressed in dollars terms have been formatted to remove decimal points (except for weighted average prices) and to express negative values in brackets. </t>
  </si>
  <si>
    <t>Dark blue = AER instructions/headings</t>
  </si>
  <si>
    <t>A7</t>
  </si>
  <si>
    <t>Odorant plants</t>
  </si>
  <si>
    <t xml:space="preserve">2.2 Revenue contributions </t>
  </si>
  <si>
    <t>E9:E14</t>
  </si>
  <si>
    <t>Formula added and formatting changed</t>
  </si>
  <si>
    <t xml:space="preserve">Added sum formula. </t>
  </si>
  <si>
    <t>2.2.1</t>
  </si>
  <si>
    <t>Closing odorant plants carrying value</t>
  </si>
  <si>
    <t>C38, C44</t>
  </si>
  <si>
    <t>Spelling correction - "Odourant" changed to "Odorant"</t>
  </si>
  <si>
    <t>Spelling correction - "insructions" changed to "instructions"</t>
  </si>
  <si>
    <t>D7</t>
  </si>
  <si>
    <t>To correct spelling mistake: "Acqusition" changed to "Acquisition"</t>
  </si>
  <si>
    <t xml:space="preserve">Odorant plants </t>
  </si>
  <si>
    <t>Construction cost or acquisition cost (where allowed) apportioned</t>
  </si>
  <si>
    <t>D18</t>
  </si>
  <si>
    <t>To correct spelling error - "Acqusition" changed to "Acquisition"</t>
  </si>
  <si>
    <t xml:space="preserve">To record the publication date of the reporting template </t>
  </si>
  <si>
    <t xml:space="preserve">Publication date of this financial report: </t>
  </si>
  <si>
    <t>MDQ Total TJ</t>
  </si>
  <si>
    <t>To provide guidance that MDQ Total TJ shall be reported as the sum of MDQ's over the reporting period in TJs</t>
  </si>
  <si>
    <t>Comment box inserted</t>
  </si>
  <si>
    <t>G10, N10, U10, AA10, AG10, AN10, AT10, AZ10, BF10</t>
  </si>
  <si>
    <t xml:space="preserve">F11 and I11 </t>
  </si>
  <si>
    <t xml:space="preserve">To amend the formula to sum up D11 and E11 ; and G11 and H11 respectively. </t>
  </si>
  <si>
    <t xml:space="preserve">The removed categories have been moved to Table 2.1, as discussed at amendment record number 31. </t>
  </si>
  <si>
    <t>SEA Gas Partnership</t>
  </si>
  <si>
    <t>1.a Statement of Pipeline assets</t>
  </si>
  <si>
    <t>L4 70 Hindmarsh Square</t>
  </si>
  <si>
    <t>Adelaide</t>
  </si>
  <si>
    <t>SA</t>
  </si>
  <si>
    <t>L4, 70 Hindmarsh Square</t>
  </si>
  <si>
    <t>Jeff Cooke</t>
  </si>
  <si>
    <t>08 8236 6800</t>
  </si>
  <si>
    <t>Transmission</t>
  </si>
  <si>
    <t>Yes</t>
  </si>
  <si>
    <t>Other - Delivery Point Charge</t>
  </si>
  <si>
    <t>Other - Administration and Maintenance Charge</t>
  </si>
  <si>
    <t>Other - Imbalance Service charge</t>
  </si>
  <si>
    <t>Other - Establishment Charges</t>
  </si>
  <si>
    <t>Other - Overun Charge</t>
  </si>
  <si>
    <t>Other - Nomination Variation Charge</t>
  </si>
  <si>
    <t>Other - Enhanced MHQ Service Charge</t>
  </si>
  <si>
    <t>Other - Capacity Charge</t>
  </si>
  <si>
    <t>1b Revenue</t>
  </si>
  <si>
    <t>Mortlake O&amp;M Services</t>
  </si>
  <si>
    <t>Shared employee costs</t>
  </si>
  <si>
    <t>Property &amp; Office Costs</t>
  </si>
  <si>
    <t>Depreciation Expense</t>
  </si>
  <si>
    <t>1b. Expenses</t>
  </si>
  <si>
    <t>City gates supply regulators and valve stations</t>
  </si>
  <si>
    <t>Shared property plant and equipment</t>
  </si>
  <si>
    <t>Capitalised Spares</t>
  </si>
  <si>
    <t>Operations Equipment</t>
  </si>
  <si>
    <t>Capitalised Borrowing costs</t>
  </si>
  <si>
    <t>WIP</t>
  </si>
  <si>
    <t xml:space="preserve">Office Furniture </t>
  </si>
  <si>
    <t xml:space="preserve">Office Equipment </t>
  </si>
  <si>
    <t xml:space="preserve">Computer - Hardware </t>
  </si>
  <si>
    <t xml:space="preserve">Computer - Software </t>
  </si>
  <si>
    <t xml:space="preserve">Fixtures &amp; Fittings </t>
  </si>
  <si>
    <t xml:space="preserve">Motor Vehicles </t>
  </si>
  <si>
    <t>2004</t>
  </si>
  <si>
    <t>Estimated economic useful life / Per AER Guidelines</t>
  </si>
  <si>
    <t>Per AER Guidelines</t>
  </si>
  <si>
    <t>2005</t>
  </si>
  <si>
    <t>2004-2021</t>
  </si>
  <si>
    <t>Estimated economic useful life</t>
  </si>
  <si>
    <t>2004-2005</t>
  </si>
  <si>
    <t>Amortised over the life of the financed asset</t>
  </si>
  <si>
    <t>2008-2021</t>
  </si>
  <si>
    <t>n/a</t>
  </si>
  <si>
    <t>Not applicable</t>
  </si>
  <si>
    <t>For all shared supporting assets used the ave eff life of 10 yrs</t>
  </si>
  <si>
    <t>Term of the Lease</t>
  </si>
  <si>
    <t>City Gates supply regulators and valve stations</t>
  </si>
  <si>
    <t>SCADA</t>
  </si>
  <si>
    <t>Land and Easements</t>
  </si>
  <si>
    <t>2004-2020</t>
  </si>
  <si>
    <t>Other Shared Assets</t>
  </si>
  <si>
    <t>2004-2018</t>
  </si>
  <si>
    <t>10</t>
  </si>
  <si>
    <t>50</t>
  </si>
  <si>
    <t>Leased Share Assets</t>
  </si>
  <si>
    <t>1a</t>
  </si>
  <si>
    <t/>
  </si>
  <si>
    <t>Pt. Campbell to Iona (PCI)</t>
  </si>
  <si>
    <t>Athena gas plant to South West Pipeline</t>
  </si>
  <si>
    <t>secretariat@seagas.com.au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</si>
</sst>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4" formatCode="_-&quot;$&quot;* #,##0.00_-;\-&quot;$&quot;* #,##0.00_-;_-&quot;$&quot;* &quot;-&quot;??_-;_-@_-"/>
    <numFmt numFmtId="43" formatCode="_-* #,##0.00_-;\-* #,##0.00_-;_-* &quot;-&quot;??_-;_-@_-"/>
    <numFmt numFmtId="164" formatCode="_(* #,##0_);_(* \(#,##0\);_(* &quot;-&quot;_);_(@_)"/>
    <numFmt numFmtId="165" formatCode="_(* #,##0_);_(* \(#,##0\);_(* &quot;-&quot;?_);_(@_)"/>
    <numFmt numFmtId="167" formatCode="0.0"/>
    <numFmt numFmtId="168" formatCode="0.0000"/>
    <numFmt numFmtId="171" formatCode="#,##0.0"/>
    <numFmt numFmtId="172" formatCode="yyyy"/>
    <numFmt numFmtId="182" formatCode="0.0%"/>
    <numFmt numFmtId="183" formatCode="_-* #,##0_-;\-* #,##0_-;_-* &quot;-&quot;??_-;_-@_-"/>
    <numFmt numFmtId="191" formatCode="d/mm/yyyy;@"/>
    <numFmt numFmtId="193" formatCode="_(* #,##0.00_);_(* \(#,##0.00\);_(* &quot;-&quot;_);_(@_)"/>
  </numFmts>
  <fonts count="72" x14ac:knownFonts="1">
    <font>
      <sz val="10"/>
      <name val="Arial"/>
    </font>
    <font>
      <sz val="10"/>
      <name val="Arial"/>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i/>
      <sz val="10"/>
      <color indexed="9"/>
      <name val="Arial"/>
      <family val="2"/>
    </font>
    <font>
      <b/>
      <sz val="12"/>
      <color indexed="9"/>
      <name val="Arial"/>
      <family val="2"/>
    </font>
    <font>
      <sz val="9"/>
      <color indexed="81"/>
      <name val="Tahoma"/>
      <family val="2"/>
    </font>
    <font>
      <sz val="10"/>
      <name val="Arial"/>
      <family val="2"/>
    </font>
    <font>
      <sz val="9"/>
      <color indexed="81"/>
      <name val="Tahoma"/>
      <family val="2"/>
    </font>
    <font>
      <b/>
      <sz val="9"/>
      <color indexed="81"/>
      <name val="Tahoma"/>
      <family val="2"/>
    </font>
    <font>
      <sz val="10"/>
      <name val="Arial"/>
      <family val="2"/>
    </font>
    <font>
      <sz val="14"/>
      <name val="Arial"/>
      <family val="2"/>
    </font>
    <font>
      <sz val="10"/>
      <color theme="1"/>
      <name val="Arial"/>
      <family val="2"/>
    </font>
    <font>
      <sz val="10"/>
      <name val="Cambria"/>
      <family val="2"/>
      <scheme val="major"/>
    </font>
    <font>
      <sz val="11"/>
      <color theme="1"/>
      <name val="Calibri"/>
      <family val="2"/>
      <scheme val="minor"/>
    </font>
    <font>
      <sz val="11"/>
      <color theme="1"/>
      <name val="Calibri"/>
      <family val="2"/>
    </font>
    <font>
      <sz val="28"/>
      <color rgb="FFFF0000"/>
      <name val="Arial"/>
      <family val="2"/>
    </font>
    <font>
      <sz val="8"/>
      <color rgb="FF000000"/>
      <name val="Malgun Gothic"/>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FF0000"/>
      <name val="Arial"/>
      <family val="2"/>
    </font>
    <font>
      <b/>
      <sz val="10"/>
      <color rgb="FFFFFF00"/>
      <name val="Arial"/>
      <family val="2"/>
    </font>
    <font>
      <sz val="10"/>
      <color theme="0"/>
      <name val="Arial"/>
      <family val="2"/>
    </font>
    <font>
      <b/>
      <i/>
      <sz val="10"/>
      <color theme="0"/>
      <name val="Arial"/>
      <family val="2"/>
    </font>
    <font>
      <b/>
      <sz val="10"/>
      <color theme="0"/>
      <name val="Arial"/>
      <family val="2"/>
    </font>
    <font>
      <b/>
      <sz val="10"/>
      <color theme="9"/>
      <name val="Arial"/>
      <family val="2"/>
    </font>
    <font>
      <b/>
      <sz val="9"/>
      <color theme="0"/>
      <name val="Malgun Gothic"/>
      <family val="2"/>
    </font>
  </fonts>
  <fills count="49">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theme="2"/>
        <bgColor indexed="64"/>
      </patternFill>
    </fill>
    <fill>
      <patternFill patternType="solid">
        <fgColor rgb="FFFFFFCC"/>
        <bgColor rgb="FF000000"/>
      </patternFill>
    </fill>
    <fill>
      <patternFill patternType="solid">
        <fgColor theme="9" tint="0.39997558519241921"/>
        <bgColor indexed="64"/>
      </patternFill>
    </fill>
    <fill>
      <patternFill patternType="solid">
        <fgColor theme="6" tint="0.39997558519241921"/>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92D05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medium">
        <color indexed="62"/>
      </left>
      <right/>
      <top/>
      <bottom/>
      <diagonal/>
    </border>
    <border>
      <left/>
      <right style="medium">
        <color indexed="62"/>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47">
    <xf numFmtId="0" fontId="0" fillId="0" borderId="0"/>
    <xf numFmtId="0" fontId="7" fillId="0" borderId="0" applyNumberFormat="0" applyFill="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164"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0" fontId="22" fillId="8" borderId="1" applyNumberFormat="0" applyAlignment="0" applyProtection="0"/>
    <xf numFmtId="0" fontId="22" fillId="9" borderId="1" applyNumberFormat="0" applyAlignment="0" applyProtection="0"/>
    <xf numFmtId="0" fontId="23" fillId="26" borderId="2" applyNumberFormat="0" applyAlignment="0" applyProtection="0"/>
    <xf numFmtId="0" fontId="23" fillId="27" borderId="2" applyNumberFormat="0" applyAlignment="0" applyProtection="0"/>
    <xf numFmtId="43" fontId="1"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53"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4" fontId="5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4" fillId="0" borderId="0" applyNumberFormat="0" applyFill="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9" fillId="4" borderId="1" applyNumberFormat="0" applyAlignment="0" applyProtection="0"/>
    <xf numFmtId="0" fontId="29" fillId="5" borderId="1" applyNumberFormat="0" applyAlignment="0" applyProtection="0"/>
    <xf numFmtId="164" fontId="1"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50" fillId="30" borderId="0" applyFont="0" applyBorder="0" applyAlignment="0">
      <alignment horizontal="right"/>
      <protection locked="0"/>
    </xf>
    <xf numFmtId="41" fontId="7" fillId="30" borderId="0" applyFont="0" applyBorder="0" applyAlignment="0">
      <alignment horizontal="right"/>
      <protection locked="0"/>
    </xf>
    <xf numFmtId="165" fontId="7" fillId="29" borderId="0" applyFont="0" applyBorder="0">
      <alignment horizontal="right"/>
      <protection locked="0"/>
    </xf>
    <xf numFmtId="165" fontId="44" fillId="29" borderId="0" applyFont="0" applyBorder="0">
      <alignment horizontal="right"/>
      <protection locked="0"/>
    </xf>
    <xf numFmtId="165" fontId="7" fillId="29" borderId="0" applyFont="0" applyBorder="0">
      <alignment horizontal="right"/>
      <protection locked="0"/>
    </xf>
    <xf numFmtId="164"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0" fontId="30" fillId="0" borderId="6" applyNumberFormat="0" applyFill="0" applyAlignment="0" applyProtection="0"/>
    <xf numFmtId="0" fontId="31" fillId="10" borderId="0" applyNumberFormat="0" applyBorder="0" applyAlignment="0" applyProtection="0"/>
    <xf numFmtId="0" fontId="31" fillId="11" borderId="0" applyNumberFormat="0" applyBorder="0" applyAlignment="0" applyProtection="0"/>
    <xf numFmtId="0" fontId="56" fillId="0" borderId="0"/>
    <xf numFmtId="0" fontId="43" fillId="0" borderId="0"/>
    <xf numFmtId="0" fontId="57" fillId="0" borderId="0"/>
    <xf numFmtId="0" fontId="7" fillId="0" borderId="0"/>
    <xf numFmtId="0" fontId="44" fillId="0" borderId="0"/>
    <xf numFmtId="0" fontId="7" fillId="0" borderId="0"/>
    <xf numFmtId="0" fontId="7" fillId="0" borderId="0" applyNumberFormat="0" applyFill="0" applyBorder="0" applyAlignment="0" applyProtection="0"/>
    <xf numFmtId="0" fontId="58" fillId="0" borderId="0"/>
    <xf numFmtId="0" fontId="57" fillId="0" borderId="0"/>
    <xf numFmtId="0" fontId="1" fillId="9" borderId="0"/>
    <xf numFmtId="0" fontId="1" fillId="9" borderId="0"/>
    <xf numFmtId="0" fontId="1" fillId="9" borderId="0"/>
    <xf numFmtId="0" fontId="53" fillId="9" borderId="0"/>
    <xf numFmtId="0" fontId="1" fillId="0" borderId="0"/>
    <xf numFmtId="0" fontId="1" fillId="9" borderId="0"/>
    <xf numFmtId="0" fontId="7" fillId="9" borderId="0"/>
    <xf numFmtId="0" fontId="7" fillId="9" borderId="0"/>
    <xf numFmtId="0" fontId="53" fillId="9" borderId="0"/>
    <xf numFmtId="0" fontId="1" fillId="9" borderId="0"/>
    <xf numFmtId="0" fontId="53" fillId="9" borderId="0"/>
    <xf numFmtId="0" fontId="1" fillId="9" borderId="0"/>
    <xf numFmtId="0" fontId="44" fillId="9" borderId="0"/>
    <xf numFmtId="0" fontId="53" fillId="9" borderId="0"/>
    <xf numFmtId="0" fontId="1" fillId="9" borderId="0"/>
    <xf numFmtId="0" fontId="50" fillId="9" borderId="0"/>
    <xf numFmtId="0" fontId="7" fillId="9" borderId="0"/>
    <xf numFmtId="0" fontId="7" fillId="6" borderId="7" applyNumberFormat="0" applyFont="0" applyAlignment="0" applyProtection="0"/>
    <xf numFmtId="0" fontId="44" fillId="7" borderId="7" applyNumberFormat="0" applyFont="0" applyAlignment="0" applyProtection="0"/>
    <xf numFmtId="0" fontId="7" fillId="7" borderId="7" applyNumberFormat="0" applyFont="0" applyAlignment="0" applyProtection="0"/>
    <xf numFmtId="0" fontId="32" fillId="8" borderId="8" applyNumberFormat="0" applyAlignment="0" applyProtection="0"/>
    <xf numFmtId="0" fontId="32" fillId="9" borderId="8" applyNumberFormat="0" applyAlignment="0" applyProtection="0"/>
    <xf numFmtId="9" fontId="1" fillId="0" borderId="0" applyFont="0" applyFill="0" applyBorder="0" applyAlignment="0" applyProtection="0"/>
    <xf numFmtId="9" fontId="5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 fillId="0" borderId="0"/>
    <xf numFmtId="0" fontId="7" fillId="0" borderId="0"/>
    <xf numFmtId="0" fontId="44" fillId="0" borderId="0"/>
    <xf numFmtId="0" fontId="7" fillId="0" borderId="0"/>
    <xf numFmtId="0" fontId="44" fillId="0" borderId="0"/>
    <xf numFmtId="0" fontId="7" fillId="0" borderId="0"/>
    <xf numFmtId="0" fontId="50" fillId="0" borderId="0"/>
    <xf numFmtId="0" fontId="7" fillId="0" borderId="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473">
    <xf numFmtId="0" fontId="0" fillId="0" borderId="0" xfId="0"/>
    <xf numFmtId="0" fontId="2" fillId="9" borderId="0" xfId="212" applyFont="1"/>
    <xf numFmtId="0" fontId="1" fillId="9" borderId="0" xfId="212"/>
    <xf numFmtId="0" fontId="3" fillId="9" borderId="0" xfId="212" applyFont="1"/>
    <xf numFmtId="0" fontId="5" fillId="31" borderId="10" xfId="212" applyFont="1" applyFill="1" applyBorder="1" applyAlignment="1" applyProtection="1">
      <protection locked="0"/>
    </xf>
    <xf numFmtId="0" fontId="6" fillId="31" borderId="0" xfId="212" applyFont="1" applyFill="1" applyBorder="1" applyAlignment="1"/>
    <xf numFmtId="0" fontId="6" fillId="31" borderId="11" xfId="212" applyFont="1" applyFill="1" applyBorder="1" applyAlignment="1"/>
    <xf numFmtId="2" fontId="8" fillId="9" borderId="0" xfId="212" applyNumberFormat="1" applyFont="1" applyBorder="1" applyAlignment="1" applyProtection="1">
      <alignment horizontal="left"/>
    </xf>
    <xf numFmtId="0" fontId="9" fillId="9" borderId="0" xfId="212" applyFont="1" applyAlignment="1" applyProtection="1">
      <protection locked="0"/>
    </xf>
    <xf numFmtId="0" fontId="9" fillId="9" borderId="0" xfId="212" applyFont="1" applyProtection="1">
      <protection locked="0"/>
    </xf>
    <xf numFmtId="0" fontId="8" fillId="9" borderId="0" xfId="212" applyFont="1"/>
    <xf numFmtId="0" fontId="1" fillId="9" borderId="0" xfId="212" applyAlignment="1"/>
    <xf numFmtId="0" fontId="10" fillId="31" borderId="12" xfId="212" applyFont="1" applyFill="1" applyBorder="1"/>
    <xf numFmtId="0" fontId="11" fillId="31" borderId="12" xfId="212" applyFont="1" applyFill="1" applyBorder="1"/>
    <xf numFmtId="0" fontId="11" fillId="9" borderId="0" xfId="212" applyFont="1"/>
    <xf numFmtId="0" fontId="10" fillId="31" borderId="13" xfId="212" applyFont="1" applyFill="1" applyBorder="1"/>
    <xf numFmtId="0" fontId="11" fillId="31" borderId="14" xfId="212" applyFont="1" applyFill="1" applyBorder="1"/>
    <xf numFmtId="0" fontId="13" fillId="9" borderId="0" xfId="210" applyFont="1"/>
    <xf numFmtId="0" fontId="13" fillId="9" borderId="0" xfId="210" applyFont="1" applyFill="1" applyBorder="1"/>
    <xf numFmtId="0" fontId="13" fillId="9" borderId="0" xfId="210" applyFont="1" applyFill="1"/>
    <xf numFmtId="0" fontId="14" fillId="9" borderId="0" xfId="210" applyFont="1" applyFill="1" applyBorder="1" applyAlignment="1">
      <alignment vertical="center"/>
    </xf>
    <xf numFmtId="0" fontId="14" fillId="9" borderId="0" xfId="210" applyFont="1" applyFill="1" applyBorder="1" applyAlignment="1"/>
    <xf numFmtId="0" fontId="13" fillId="9" borderId="0" xfId="210" applyFont="1" applyFill="1" applyBorder="1" applyAlignment="1">
      <alignment vertical="center"/>
    </xf>
    <xf numFmtId="0" fontId="13" fillId="9" borderId="0" xfId="210" applyFont="1" applyAlignment="1">
      <alignment vertical="center"/>
    </xf>
    <xf numFmtId="0" fontId="16" fillId="32" borderId="15" xfId="210" applyFont="1" applyFill="1" applyBorder="1" applyAlignment="1">
      <alignment vertical="center"/>
    </xf>
    <xf numFmtId="0" fontId="3" fillId="32" borderId="16" xfId="210" applyFont="1" applyFill="1" applyBorder="1" applyAlignment="1">
      <alignment vertical="center"/>
    </xf>
    <xf numFmtId="0" fontId="3" fillId="32" borderId="17" xfId="210" applyFont="1" applyFill="1" applyBorder="1" applyAlignment="1">
      <alignment vertical="center"/>
    </xf>
    <xf numFmtId="0" fontId="4" fillId="9" borderId="0" xfId="210" applyFont="1" applyFill="1" applyBorder="1" applyAlignment="1">
      <alignment vertical="center"/>
    </xf>
    <xf numFmtId="0" fontId="13" fillId="9" borderId="0" xfId="210" applyFont="1" applyFill="1" applyAlignment="1">
      <alignment vertical="center"/>
    </xf>
    <xf numFmtId="0" fontId="3" fillId="32" borderId="0" xfId="210" applyFont="1" applyFill="1" applyBorder="1" applyAlignment="1">
      <alignment vertical="center"/>
    </xf>
    <xf numFmtId="0" fontId="13" fillId="32" borderId="0" xfId="210" applyFont="1" applyFill="1" applyBorder="1" applyAlignment="1">
      <alignment vertical="center"/>
    </xf>
    <xf numFmtId="0" fontId="17" fillId="32" borderId="0" xfId="210" applyFont="1" applyFill="1" applyBorder="1" applyAlignment="1">
      <alignment horizontal="left" vertical="center"/>
    </xf>
    <xf numFmtId="0" fontId="16" fillId="32" borderId="0" xfId="210" applyFont="1" applyFill="1" applyBorder="1" applyAlignment="1">
      <alignment vertical="center"/>
    </xf>
    <xf numFmtId="0" fontId="18" fillId="9" borderId="0" xfId="210" applyFont="1" applyFill="1" applyBorder="1" applyAlignment="1">
      <alignment vertical="center"/>
    </xf>
    <xf numFmtId="0" fontId="16" fillId="32" borderId="10" xfId="210" applyFont="1" applyFill="1" applyBorder="1" applyAlignment="1">
      <alignment vertical="center"/>
    </xf>
    <xf numFmtId="0" fontId="16" fillId="32" borderId="11" xfId="210" applyFont="1" applyFill="1" applyBorder="1" applyAlignment="1">
      <alignment vertical="center"/>
    </xf>
    <xf numFmtId="0" fontId="13" fillId="32" borderId="18" xfId="210" applyFont="1" applyFill="1" applyBorder="1"/>
    <xf numFmtId="0" fontId="3" fillId="32" borderId="19" xfId="210" applyFont="1" applyFill="1" applyBorder="1" applyAlignment="1">
      <alignment vertical="center"/>
    </xf>
    <xf numFmtId="0" fontId="13" fillId="32" borderId="19" xfId="210" applyFont="1" applyFill="1" applyBorder="1"/>
    <xf numFmtId="0" fontId="13" fillId="32" borderId="20" xfId="210" applyFont="1" applyFill="1" applyBorder="1"/>
    <xf numFmtId="0" fontId="13" fillId="0" borderId="0" xfId="210" applyFont="1" applyFill="1" applyBorder="1"/>
    <xf numFmtId="0" fontId="2" fillId="9" borderId="0" xfId="215" applyFont="1"/>
    <xf numFmtId="0" fontId="37" fillId="9" borderId="0" xfId="214" applyFont="1" applyFill="1" applyBorder="1" applyAlignment="1"/>
    <xf numFmtId="0" fontId="1" fillId="9" borderId="0" xfId="215"/>
    <xf numFmtId="0" fontId="2" fillId="0" borderId="0" xfId="215" applyFont="1" applyFill="1" applyAlignment="1"/>
    <xf numFmtId="167" fontId="3" fillId="9" borderId="0" xfId="215" applyNumberFormat="1" applyFont="1" applyBorder="1" applyAlignment="1">
      <alignment horizontal="left"/>
    </xf>
    <xf numFmtId="49" fontId="7" fillId="9" borderId="0" xfId="215" applyNumberFormat="1" applyFont="1"/>
    <xf numFmtId="2" fontId="7" fillId="9" borderId="0" xfId="215" applyNumberFormat="1" applyFont="1" applyBorder="1"/>
    <xf numFmtId="164" fontId="7" fillId="9" borderId="0" xfId="215" applyNumberFormat="1" applyFont="1" applyBorder="1" applyAlignment="1">
      <alignment horizontal="center"/>
    </xf>
    <xf numFmtId="164" fontId="7" fillId="9" borderId="0" xfId="215" applyNumberFormat="1" applyFont="1" applyBorder="1"/>
    <xf numFmtId="0" fontId="7" fillId="9" borderId="0" xfId="215" applyFont="1"/>
    <xf numFmtId="168" fontId="38" fillId="31" borderId="12" xfId="215" quotePrefix="1" applyNumberFormat="1" applyFont="1" applyFill="1" applyBorder="1" applyAlignment="1">
      <alignment horizontal="center" vertical="center" wrapText="1"/>
    </xf>
    <xf numFmtId="0" fontId="12" fillId="31" borderId="12" xfId="215" applyFont="1" applyFill="1" applyBorder="1"/>
    <xf numFmtId="49" fontId="12" fillId="31" borderId="12" xfId="215" applyNumberFormat="1" applyFont="1" applyFill="1" applyBorder="1" applyAlignment="1">
      <alignment horizontal="left"/>
    </xf>
    <xf numFmtId="0" fontId="4" fillId="9" borderId="0" xfId="215" applyFont="1"/>
    <xf numFmtId="39" fontId="7" fillId="9" borderId="0" xfId="215" applyNumberFormat="1" applyFont="1"/>
    <xf numFmtId="0" fontId="6" fillId="31" borderId="21" xfId="215" applyFont="1" applyFill="1" applyBorder="1" applyAlignment="1">
      <alignment horizontal="left" indent="1"/>
    </xf>
    <xf numFmtId="0" fontId="7" fillId="31" borderId="22" xfId="215" applyFont="1" applyFill="1" applyBorder="1" applyAlignment="1"/>
    <xf numFmtId="0" fontId="7" fillId="31" borderId="22" xfId="215" applyFont="1" applyFill="1" applyBorder="1"/>
    <xf numFmtId="0" fontId="7" fillId="31" borderId="23" xfId="215" applyFont="1" applyFill="1" applyBorder="1"/>
    <xf numFmtId="0" fontId="5" fillId="31" borderId="10" xfId="215" applyFont="1" applyFill="1" applyBorder="1" applyAlignment="1">
      <alignment horizontal="left" indent="1"/>
    </xf>
    <xf numFmtId="0" fontId="12" fillId="31" borderId="0" xfId="215" applyFont="1" applyFill="1" applyBorder="1" applyAlignment="1">
      <alignment horizontal="right" indent="1"/>
    </xf>
    <xf numFmtId="0" fontId="12" fillId="31" borderId="11" xfId="215" applyFont="1" applyFill="1" applyBorder="1" applyAlignment="1" applyProtection="1">
      <protection locked="0"/>
    </xf>
    <xf numFmtId="0" fontId="12" fillId="31" borderId="0" xfId="215" applyFont="1" applyFill="1" applyBorder="1"/>
    <xf numFmtId="0" fontId="7" fillId="31" borderId="0" xfId="215" applyFont="1" applyFill="1" applyBorder="1"/>
    <xf numFmtId="0" fontId="7" fillId="31" borderId="11" xfId="215" applyFont="1" applyFill="1" applyBorder="1" applyProtection="1">
      <protection locked="0"/>
    </xf>
    <xf numFmtId="0" fontId="7" fillId="31" borderId="11" xfId="215" applyFont="1" applyFill="1" applyBorder="1"/>
    <xf numFmtId="0" fontId="7" fillId="31" borderId="11" xfId="215" applyFont="1" applyFill="1" applyBorder="1" applyAlignment="1" applyProtection="1">
      <protection locked="0"/>
    </xf>
    <xf numFmtId="0" fontId="6" fillId="31" borderId="10" xfId="215" applyFont="1" applyFill="1" applyBorder="1" applyAlignment="1">
      <alignment horizontal="left" indent="1"/>
    </xf>
    <xf numFmtId="0" fontId="6" fillId="31" borderId="18" xfId="215" applyFont="1" applyFill="1" applyBorder="1" applyAlignment="1">
      <alignment horizontal="left" indent="1"/>
    </xf>
    <xf numFmtId="0" fontId="7" fillId="31" borderId="19" xfId="215" applyFont="1" applyFill="1" applyBorder="1" applyAlignment="1"/>
    <xf numFmtId="0" fontId="7" fillId="31" borderId="19" xfId="215" applyFont="1" applyFill="1" applyBorder="1"/>
    <xf numFmtId="0" fontId="7" fillId="31" borderId="20" xfId="215" applyFont="1" applyFill="1" applyBorder="1"/>
    <xf numFmtId="0" fontId="1" fillId="9" borderId="0" xfId="221"/>
    <xf numFmtId="0" fontId="2" fillId="9" borderId="0" xfId="221" applyFont="1" applyAlignment="1"/>
    <xf numFmtId="49" fontId="7" fillId="9" borderId="0" xfId="221" applyNumberFormat="1" applyFont="1"/>
    <xf numFmtId="164" fontId="7" fillId="9" borderId="0" xfId="221" applyNumberFormat="1" applyFont="1" applyBorder="1"/>
    <xf numFmtId="167" fontId="4" fillId="9" borderId="0" xfId="221" applyNumberFormat="1" applyFont="1" applyBorder="1" applyAlignment="1">
      <alignment horizontal="left"/>
    </xf>
    <xf numFmtId="49" fontId="38" fillId="31" borderId="12" xfId="221" applyNumberFormat="1" applyFont="1" applyFill="1" applyBorder="1" applyAlignment="1">
      <alignment horizontal="center" vertical="center" wrapText="1"/>
    </xf>
    <xf numFmtId="168" fontId="12" fillId="31" borderId="12" xfId="0" applyNumberFormat="1" applyFont="1" applyFill="1" applyBorder="1" applyAlignment="1">
      <alignment horizontal="left" vertical="center" wrapText="1"/>
    </xf>
    <xf numFmtId="49" fontId="38" fillId="31" borderId="24" xfId="215" applyNumberFormat="1" applyFont="1" applyFill="1" applyBorder="1" applyAlignment="1">
      <alignment horizontal="center" vertical="center" wrapText="1"/>
    </xf>
    <xf numFmtId="168" fontId="12" fillId="31" borderId="12" xfId="215" quotePrefix="1" applyNumberFormat="1" applyFont="1" applyFill="1" applyBorder="1" applyAlignment="1">
      <alignment vertical="center" wrapText="1"/>
    </xf>
    <xf numFmtId="0" fontId="7" fillId="34" borderId="0" xfId="215" applyFont="1" applyFill="1"/>
    <xf numFmtId="0" fontId="59" fillId="9" borderId="0" xfId="212" applyFont="1"/>
    <xf numFmtId="49" fontId="38" fillId="31" borderId="12" xfId="221" applyNumberFormat="1" applyFont="1" applyFill="1" applyBorder="1" applyAlignment="1">
      <alignment horizontal="left" vertical="center" wrapText="1"/>
    </xf>
    <xf numFmtId="2" fontId="38" fillId="31" borderId="25" xfId="216" applyNumberFormat="1" applyFont="1" applyFill="1" applyBorder="1" applyAlignment="1">
      <alignment horizontal="center" vertical="center" wrapText="1"/>
    </xf>
    <xf numFmtId="41" fontId="12" fillId="31" borderId="13" xfId="216" applyNumberFormat="1" applyFont="1" applyFill="1" applyBorder="1" applyAlignment="1"/>
    <xf numFmtId="0" fontId="42" fillId="35" borderId="0" xfId="0" applyNumberFormat="1" applyFont="1" applyFill="1" applyAlignment="1"/>
    <xf numFmtId="0" fontId="60" fillId="35" borderId="0" xfId="0" applyNumberFormat="1" applyFont="1" applyFill="1" applyAlignment="1"/>
    <xf numFmtId="43" fontId="38" fillId="31" borderId="12" xfId="75" applyFont="1" applyFill="1" applyBorder="1" applyAlignment="1">
      <alignment horizontal="center" vertical="center" wrapText="1"/>
    </xf>
    <xf numFmtId="0" fontId="61" fillId="36" borderId="15" xfId="210" applyFont="1" applyFill="1" applyBorder="1"/>
    <xf numFmtId="0" fontId="61" fillId="36" borderId="16" xfId="210" applyFont="1" applyFill="1" applyBorder="1"/>
    <xf numFmtId="0" fontId="61" fillId="36" borderId="17" xfId="210" applyFont="1" applyFill="1" applyBorder="1"/>
    <xf numFmtId="0" fontId="61" fillId="36" borderId="26" xfId="210" applyFont="1" applyFill="1" applyBorder="1"/>
    <xf numFmtId="0" fontId="62" fillId="36" borderId="0" xfId="210" applyFont="1" applyFill="1" applyBorder="1" applyAlignment="1">
      <alignment horizontal="center" vertical="center"/>
    </xf>
    <xf numFmtId="0" fontId="61" fillId="36" borderId="0" xfId="210" applyFont="1" applyFill="1" applyBorder="1" applyAlignment="1">
      <alignment horizontal="center" vertical="center"/>
    </xf>
    <xf numFmtId="0" fontId="61" fillId="36" borderId="27" xfId="210" applyFont="1" applyFill="1" applyBorder="1" applyAlignment="1">
      <alignment vertical="center"/>
    </xf>
    <xf numFmtId="0" fontId="61" fillId="36" borderId="0" xfId="210" applyFont="1" applyFill="1" applyBorder="1"/>
    <xf numFmtId="0" fontId="63" fillId="36" borderId="0" xfId="210" applyFont="1" applyFill="1" applyBorder="1"/>
    <xf numFmtId="0" fontId="64" fillId="36" borderId="0" xfId="151" applyFont="1" applyFill="1" applyBorder="1" applyAlignment="1" applyProtection="1"/>
    <xf numFmtId="0" fontId="13" fillId="9" borderId="0" xfId="210" applyFont="1" applyBorder="1" applyAlignment="1">
      <alignment vertical="center"/>
    </xf>
    <xf numFmtId="0" fontId="1" fillId="9" borderId="0" xfId="210" applyFill="1" applyBorder="1"/>
    <xf numFmtId="0" fontId="7" fillId="9" borderId="0" xfId="212" applyFont="1"/>
    <xf numFmtId="0" fontId="45" fillId="37" borderId="0" xfId="215" applyFont="1" applyFill="1"/>
    <xf numFmtId="0" fontId="46" fillId="37" borderId="0" xfId="215" applyFont="1" applyFill="1"/>
    <xf numFmtId="14" fontId="45" fillId="37" borderId="0" xfId="215" applyNumberFormat="1" applyFont="1" applyFill="1"/>
    <xf numFmtId="14" fontId="45" fillId="37" borderId="0" xfId="215" applyNumberFormat="1" applyFont="1" applyFill="1" applyAlignment="1">
      <alignment horizontal="left"/>
    </xf>
    <xf numFmtId="43" fontId="42" fillId="37" borderId="0" xfId="75" applyFont="1" applyFill="1" applyAlignment="1" applyProtection="1">
      <alignment horizontal="right"/>
      <protection locked="0"/>
    </xf>
    <xf numFmtId="49" fontId="38" fillId="31" borderId="12" xfId="221" applyNumberFormat="1" applyFont="1" applyFill="1" applyBorder="1" applyAlignment="1">
      <alignment horizontal="left" wrapText="1"/>
    </xf>
    <xf numFmtId="168" fontId="48" fillId="33" borderId="0" xfId="0" applyNumberFormat="1" applyFont="1" applyFill="1" applyBorder="1" applyAlignment="1">
      <alignment horizontal="left" vertical="center" wrapText="1"/>
    </xf>
    <xf numFmtId="0" fontId="0" fillId="0" borderId="0" xfId="0" applyAlignment="1">
      <alignment horizontal="center"/>
    </xf>
    <xf numFmtId="0" fontId="0" fillId="38" borderId="0" xfId="0" applyFill="1"/>
    <xf numFmtId="0" fontId="0" fillId="38" borderId="0" xfId="0" applyFill="1" applyAlignment="1">
      <alignment horizont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65" fillId="9" borderId="0" xfId="215" applyFont="1"/>
    <xf numFmtId="0" fontId="7" fillId="0" borderId="0" xfId="0" applyFont="1"/>
    <xf numFmtId="14" fontId="7" fillId="0" borderId="0" xfId="0" applyNumberFormat="1" applyFont="1" applyAlignment="1">
      <alignment vertical="center"/>
    </xf>
    <xf numFmtId="49" fontId="38" fillId="33" borderId="12" xfId="215" applyNumberFormat="1" applyFont="1" applyFill="1" applyBorder="1"/>
    <xf numFmtId="49" fontId="12" fillId="31" borderId="12" xfId="221" applyNumberFormat="1" applyFont="1" applyFill="1" applyBorder="1" applyAlignment="1">
      <alignment horizontal="left" vertical="center" wrapText="1" indent="5"/>
    </xf>
    <xf numFmtId="49" fontId="12" fillId="31" borderId="12" xfId="221" applyNumberFormat="1" applyFont="1" applyFill="1" applyBorder="1" applyAlignment="1">
      <alignment horizontal="left" vertical="center" wrapText="1" indent="1"/>
    </xf>
    <xf numFmtId="43" fontId="0" fillId="0" borderId="0" xfId="0" applyNumberFormat="1"/>
    <xf numFmtId="49" fontId="66" fillId="31" borderId="12" xfId="225" applyNumberFormat="1" applyFont="1" applyFill="1" applyBorder="1" applyAlignment="1">
      <alignment horizontal="left" vertical="center" wrapText="1"/>
    </xf>
    <xf numFmtId="49" fontId="38" fillId="31" borderId="12" xfId="225" applyNumberFormat="1" applyFont="1" applyFill="1" applyBorder="1" applyAlignment="1">
      <alignment horizontal="left" vertical="center" wrapText="1"/>
    </xf>
    <xf numFmtId="49" fontId="12" fillId="31" borderId="12" xfId="225" applyNumberFormat="1" applyFont="1" applyFill="1" applyBorder="1" applyAlignment="1">
      <alignment horizontal="left" vertical="center" wrapText="1"/>
    </xf>
    <xf numFmtId="41" fontId="38" fillId="33" borderId="12" xfId="216" applyNumberFormat="1" applyFont="1" applyFill="1" applyBorder="1"/>
    <xf numFmtId="172" fontId="0" fillId="0" borderId="0" xfId="0" applyNumberFormat="1"/>
    <xf numFmtId="49" fontId="38" fillId="31" borderId="0" xfId="225" applyNumberFormat="1" applyFont="1" applyFill="1" applyBorder="1" applyAlignment="1">
      <alignment horizontal="left" vertical="center" wrapText="1"/>
    </xf>
    <xf numFmtId="43" fontId="40" fillId="0" borderId="12" xfId="75" applyFont="1" applyFill="1" applyBorder="1" applyAlignment="1"/>
    <xf numFmtId="49" fontId="67" fillId="31" borderId="12" xfId="215" applyNumberFormat="1" applyFont="1" applyFill="1" applyBorder="1" applyAlignment="1">
      <alignment horizontal="left"/>
    </xf>
    <xf numFmtId="2" fontId="38" fillId="31" borderId="25" xfId="216" applyNumberFormat="1" applyFont="1" applyFill="1" applyBorder="1" applyAlignment="1">
      <alignment horizontal="left" vertical="center" wrapText="1"/>
    </xf>
    <xf numFmtId="168" fontId="38" fillId="31" borderId="12" xfId="0" applyNumberFormat="1" applyFont="1" applyFill="1" applyBorder="1" applyAlignment="1">
      <alignment horizontal="left" vertical="center" wrapText="1"/>
    </xf>
    <xf numFmtId="1" fontId="38" fillId="31" borderId="0" xfId="226" applyNumberFormat="1" applyFont="1" applyFill="1" applyBorder="1" applyAlignment="1">
      <alignment horizontal="right" vertical="center" wrapText="1"/>
    </xf>
    <xf numFmtId="10" fontId="40" fillId="13" borderId="12" xfId="232" applyNumberFormat="1" applyFont="1" applyFill="1" applyBorder="1" applyAlignment="1"/>
    <xf numFmtId="164" fontId="40" fillId="13" borderId="12" xfId="75" applyNumberFormat="1" applyFont="1" applyFill="1" applyBorder="1" applyAlignment="1"/>
    <xf numFmtId="164" fontId="40" fillId="13" borderId="12" xfId="76" applyNumberFormat="1" applyFont="1" applyFill="1" applyBorder="1" applyAlignment="1"/>
    <xf numFmtId="182" fontId="40" fillId="13" borderId="12" xfId="232" applyNumberFormat="1" applyFont="1" applyFill="1" applyBorder="1" applyAlignment="1"/>
    <xf numFmtId="182" fontId="40" fillId="13" borderId="12" xfId="232" applyNumberFormat="1" applyFont="1" applyFill="1" applyBorder="1" applyAlignment="1">
      <alignment horizontal="right"/>
    </xf>
    <xf numFmtId="9" fontId="7" fillId="39" borderId="12" xfId="233" applyFont="1" applyFill="1" applyBorder="1"/>
    <xf numFmtId="0" fontId="10" fillId="31" borderId="0" xfId="212" applyFont="1" applyFill="1" applyBorder="1"/>
    <xf numFmtId="0" fontId="11" fillId="31" borderId="0" xfId="212" applyFont="1" applyFill="1" applyBorder="1"/>
    <xf numFmtId="164" fontId="7" fillId="37" borderId="28" xfId="75" applyNumberFormat="1" applyFont="1" applyFill="1" applyBorder="1" applyAlignment="1">
      <alignment horizontal="right"/>
    </xf>
    <xf numFmtId="0" fontId="4" fillId="0" borderId="0" xfId="0" applyFont="1" applyFill="1" applyBorder="1" applyAlignment="1" applyProtection="1">
      <alignment horizontal="left"/>
      <protection locked="0"/>
    </xf>
    <xf numFmtId="1" fontId="38" fillId="31" borderId="0" xfId="226" applyNumberFormat="1" applyFont="1" applyFill="1" applyBorder="1" applyAlignment="1">
      <alignment horizontal="center" vertical="center" wrapText="1"/>
    </xf>
    <xf numFmtId="164" fontId="42" fillId="37" borderId="0" xfId="75" applyNumberFormat="1" applyFont="1" applyFill="1" applyAlignment="1" applyProtection="1">
      <alignment horizontal="right"/>
      <protection locked="0"/>
    </xf>
    <xf numFmtId="2" fontId="42" fillId="37" borderId="0" xfId="75" applyNumberFormat="1" applyFont="1" applyFill="1" applyAlignment="1" applyProtection="1">
      <alignment horizontal="right"/>
      <protection locked="0"/>
    </xf>
    <xf numFmtId="0" fontId="7" fillId="0" borderId="0" xfId="0" applyFont="1" applyAlignment="1">
      <alignment wrapText="1"/>
    </xf>
    <xf numFmtId="193" fontId="40" fillId="13" borderId="12" xfId="75" applyNumberFormat="1" applyFont="1" applyFill="1" applyBorder="1" applyAlignment="1"/>
    <xf numFmtId="193" fontId="38" fillId="31" borderId="12" xfId="75" applyNumberFormat="1" applyFont="1" applyFill="1" applyBorder="1" applyAlignment="1">
      <alignment horizontal="center" vertical="center" wrapText="1"/>
    </xf>
    <xf numFmtId="14" fontId="0" fillId="0" borderId="0" xfId="0" applyNumberFormat="1" applyFont="1" applyAlignment="1">
      <alignment vertical="center"/>
    </xf>
    <xf numFmtId="0" fontId="0" fillId="0" borderId="0" xfId="0" applyFont="1" applyAlignment="1">
      <alignment vertical="center" wrapText="1"/>
    </xf>
    <xf numFmtId="0" fontId="0" fillId="0" borderId="0" xfId="0" applyFont="1" applyAlignment="1">
      <alignment vertical="center"/>
    </xf>
    <xf numFmtId="0" fontId="7" fillId="0" borderId="0" xfId="0" applyFont="1" applyFill="1" applyAlignment="1">
      <alignment vertical="center"/>
    </xf>
    <xf numFmtId="0" fontId="0" fillId="0" borderId="0" xfId="0" applyFill="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ill="1" applyAlignment="1">
      <alignment vertical="center" wrapText="1"/>
    </xf>
    <xf numFmtId="0" fontId="1" fillId="9" borderId="0" xfId="215" applyProtection="1">
      <protection locked="0"/>
    </xf>
    <xf numFmtId="168" fontId="38" fillId="31" borderId="12" xfId="215" quotePrefix="1" applyNumberFormat="1" applyFont="1" applyFill="1" applyBorder="1" applyAlignment="1" applyProtection="1">
      <alignment horizontal="center" vertical="center" wrapText="1"/>
      <protection locked="0"/>
    </xf>
    <xf numFmtId="49" fontId="38" fillId="31" borderId="12" xfId="215" applyNumberFormat="1" applyFont="1" applyFill="1" applyBorder="1" applyAlignment="1" applyProtection="1">
      <alignment horizontal="center" vertical="center" wrapText="1"/>
      <protection locked="0"/>
    </xf>
    <xf numFmtId="0" fontId="46" fillId="37" borderId="12" xfId="215" applyFont="1" applyFill="1" applyBorder="1" applyProtection="1">
      <protection locked="0"/>
    </xf>
    <xf numFmtId="168" fontId="38" fillId="31" borderId="12" xfId="215" quotePrefix="1" applyNumberFormat="1" applyFont="1" applyFill="1" applyBorder="1" applyAlignment="1" applyProtection="1">
      <alignment horizontal="center" vertical="center" wrapText="1"/>
    </xf>
    <xf numFmtId="168" fontId="47" fillId="31" borderId="12" xfId="215" quotePrefix="1" applyNumberFormat="1" applyFont="1" applyFill="1" applyBorder="1" applyAlignment="1" applyProtection="1">
      <alignment horizontal="left" vertical="center" wrapText="1"/>
    </xf>
    <xf numFmtId="168" fontId="67" fillId="31" borderId="12" xfId="215" quotePrefix="1" applyNumberFormat="1" applyFont="1" applyFill="1" applyBorder="1" applyAlignment="1" applyProtection="1">
      <alignment horizontal="left" vertical="center" wrapText="1" indent="1"/>
    </xf>
    <xf numFmtId="168" fontId="68" fillId="31" borderId="12" xfId="215" quotePrefix="1" applyNumberFormat="1" applyFont="1" applyFill="1" applyBorder="1" applyAlignment="1" applyProtection="1">
      <alignment horizontal="left" vertical="center" wrapText="1"/>
    </xf>
    <xf numFmtId="49" fontId="67" fillId="31" borderId="12" xfId="215" applyNumberFormat="1" applyFont="1" applyFill="1" applyBorder="1" applyAlignment="1" applyProtection="1">
      <alignment horizontal="left" indent="1"/>
    </xf>
    <xf numFmtId="49" fontId="67" fillId="31" borderId="12" xfId="222" applyNumberFormat="1" applyFont="1" applyFill="1" applyBorder="1" applyAlignment="1" applyProtection="1">
      <alignment horizontal="left" vertical="center" wrapText="1" indent="1"/>
    </xf>
    <xf numFmtId="49" fontId="38" fillId="31" borderId="12" xfId="215" applyNumberFormat="1" applyFont="1" applyFill="1" applyBorder="1" applyAlignment="1" applyProtection="1">
      <alignment horizontal="center" vertical="center" wrapText="1"/>
    </xf>
    <xf numFmtId="168" fontId="12" fillId="31" borderId="12" xfId="215" quotePrefix="1" applyNumberFormat="1" applyFont="1" applyFill="1" applyBorder="1" applyAlignment="1" applyProtection="1">
      <alignment vertical="center" wrapText="1"/>
    </xf>
    <xf numFmtId="0" fontId="2" fillId="0" borderId="0" xfId="215" applyFont="1" applyFill="1" applyAlignment="1" applyProtection="1">
      <protection locked="0"/>
    </xf>
    <xf numFmtId="0" fontId="59" fillId="9" borderId="0" xfId="212" applyFont="1" applyProtection="1">
      <protection locked="0"/>
    </xf>
    <xf numFmtId="0" fontId="45" fillId="37" borderId="0" xfId="215" applyFont="1" applyFill="1" applyProtection="1">
      <protection locked="0"/>
    </xf>
    <xf numFmtId="0" fontId="46" fillId="37" borderId="0" xfId="215" applyFont="1" applyFill="1" applyProtection="1">
      <protection locked="0"/>
    </xf>
    <xf numFmtId="14" fontId="45" fillId="37" borderId="0" xfId="215" applyNumberFormat="1" applyFont="1" applyFill="1" applyProtection="1">
      <protection locked="0"/>
    </xf>
    <xf numFmtId="14" fontId="45" fillId="37" borderId="0" xfId="215" applyNumberFormat="1" applyFont="1" applyFill="1" applyAlignment="1" applyProtection="1">
      <alignment horizontal="left"/>
      <protection locked="0"/>
    </xf>
    <xf numFmtId="0" fontId="2" fillId="9" borderId="0" xfId="215" applyFont="1" applyProtection="1">
      <protection locked="0"/>
    </xf>
    <xf numFmtId="0" fontId="4" fillId="9" borderId="0" xfId="215" applyFont="1" applyProtection="1">
      <protection locked="0"/>
    </xf>
    <xf numFmtId="167" fontId="3" fillId="9" borderId="0" xfId="215" applyNumberFormat="1" applyFont="1" applyBorder="1" applyAlignment="1" applyProtection="1">
      <alignment horizontal="left"/>
      <protection locked="0"/>
    </xf>
    <xf numFmtId="164" fontId="7" fillId="9" borderId="0" xfId="215" applyNumberFormat="1" applyFont="1" applyBorder="1" applyAlignment="1" applyProtection="1">
      <alignment horizontal="center"/>
      <protection locked="0"/>
    </xf>
    <xf numFmtId="164" fontId="7" fillId="9" borderId="0" xfId="215" applyNumberFormat="1" applyFont="1" applyBorder="1" applyProtection="1">
      <protection locked="0"/>
    </xf>
    <xf numFmtId="39" fontId="7" fillId="9" borderId="0" xfId="215" applyNumberFormat="1" applyFont="1" applyProtection="1">
      <protection locked="0"/>
    </xf>
    <xf numFmtId="0" fontId="7" fillId="9" borderId="0" xfId="215" applyFont="1" applyProtection="1">
      <protection locked="0"/>
    </xf>
    <xf numFmtId="168" fontId="12" fillId="31" borderId="12" xfId="215" quotePrefix="1" applyNumberFormat="1" applyFont="1" applyFill="1" applyBorder="1" applyAlignment="1" applyProtection="1">
      <alignment vertical="center" wrapText="1"/>
      <protection locked="0"/>
    </xf>
    <xf numFmtId="167" fontId="12" fillId="31" borderId="12" xfId="215" applyNumberFormat="1" applyFont="1" applyFill="1" applyBorder="1" applyAlignment="1" applyProtection="1">
      <alignment horizontal="left"/>
      <protection locked="0"/>
    </xf>
    <xf numFmtId="43" fontId="7" fillId="7" borderId="12" xfId="75" applyFont="1" applyFill="1" applyBorder="1" applyAlignment="1" applyProtection="1">
      <alignment horizontal="right"/>
      <protection locked="0"/>
    </xf>
    <xf numFmtId="164" fontId="7" fillId="13" borderId="12" xfId="75" applyNumberFormat="1" applyFont="1" applyFill="1" applyBorder="1" applyAlignment="1" applyProtection="1">
      <alignment horizontal="right"/>
      <protection locked="0"/>
    </xf>
    <xf numFmtId="164" fontId="7" fillId="7" borderId="12" xfId="75" applyNumberFormat="1" applyFont="1" applyFill="1" applyBorder="1" applyAlignment="1" applyProtection="1">
      <alignment horizontal="right"/>
      <protection locked="0"/>
    </xf>
    <xf numFmtId="167" fontId="7" fillId="31" borderId="12" xfId="215" applyNumberFormat="1" applyFont="1" applyFill="1" applyBorder="1" applyAlignment="1" applyProtection="1">
      <alignment horizontal="left"/>
      <protection locked="0"/>
    </xf>
    <xf numFmtId="164" fontId="3" fillId="13" borderId="12" xfId="75" applyNumberFormat="1" applyFont="1" applyFill="1" applyBorder="1" applyAlignment="1" applyProtection="1">
      <alignment horizontal="right"/>
      <protection locked="0"/>
    </xf>
    <xf numFmtId="164" fontId="12" fillId="31" borderId="12" xfId="75" applyNumberFormat="1" applyFont="1" applyFill="1" applyBorder="1" applyAlignment="1" applyProtection="1">
      <alignment horizontal="center"/>
      <protection locked="0"/>
    </xf>
    <xf numFmtId="2" fontId="38" fillId="31" borderId="12" xfId="215" applyNumberFormat="1" applyFont="1" applyFill="1" applyBorder="1" applyAlignment="1" applyProtection="1">
      <alignment horizontal="center" vertical="center" wrapText="1"/>
    </xf>
    <xf numFmtId="167" fontId="12" fillId="31" borderId="12" xfId="215" applyNumberFormat="1" applyFont="1" applyFill="1" applyBorder="1" applyAlignment="1" applyProtection="1">
      <alignment horizontal="left"/>
    </xf>
    <xf numFmtId="0" fontId="12" fillId="31" borderId="12" xfId="215" applyFont="1" applyFill="1" applyBorder="1" applyProtection="1"/>
    <xf numFmtId="2" fontId="12" fillId="31" borderId="12" xfId="75" applyNumberFormat="1" applyFont="1" applyFill="1" applyBorder="1" applyAlignment="1" applyProtection="1">
      <alignment horizontal="center"/>
    </xf>
    <xf numFmtId="0" fontId="38" fillId="31" borderId="12" xfId="215" applyFont="1" applyFill="1" applyBorder="1" applyProtection="1"/>
    <xf numFmtId="49" fontId="67" fillId="31" borderId="12" xfId="215" applyNumberFormat="1" applyFont="1" applyFill="1" applyBorder="1" applyProtection="1"/>
    <xf numFmtId="49" fontId="67" fillId="31" borderId="12" xfId="215" applyNumberFormat="1" applyFont="1" applyFill="1" applyBorder="1" applyAlignment="1" applyProtection="1">
      <alignment horizontal="left"/>
    </xf>
    <xf numFmtId="49" fontId="12" fillId="31" borderId="12" xfId="215" applyNumberFormat="1" applyFont="1" applyFill="1" applyBorder="1" applyProtection="1"/>
    <xf numFmtId="49" fontId="12" fillId="33" borderId="12" xfId="215" applyNumberFormat="1" applyFont="1" applyFill="1" applyBorder="1" applyProtection="1"/>
    <xf numFmtId="49" fontId="38" fillId="31" borderId="12" xfId="215" applyNumberFormat="1" applyFont="1" applyFill="1" applyBorder="1" applyAlignment="1" applyProtection="1">
      <alignment horizontal="left"/>
    </xf>
    <xf numFmtId="49" fontId="12" fillId="31" borderId="12" xfId="215" applyNumberFormat="1" applyFont="1" applyFill="1" applyBorder="1" applyAlignment="1" applyProtection="1">
      <alignment horizontal="left"/>
    </xf>
    <xf numFmtId="49" fontId="12" fillId="31" borderId="12" xfId="215" applyNumberFormat="1" applyFont="1" applyFill="1" applyBorder="1" applyAlignment="1" applyProtection="1">
      <alignment horizontal="left" wrapText="1"/>
    </xf>
    <xf numFmtId="164" fontId="7" fillId="13" borderId="12" xfId="75" applyNumberFormat="1" applyFont="1" applyFill="1" applyBorder="1" applyAlignment="1" applyProtection="1">
      <alignment horizontal="right"/>
    </xf>
    <xf numFmtId="164" fontId="3" fillId="13" borderId="12" xfId="75" applyNumberFormat="1" applyFont="1" applyFill="1" applyBorder="1" applyAlignment="1" applyProtection="1">
      <alignment horizontal="right"/>
    </xf>
    <xf numFmtId="164" fontId="12" fillId="31" borderId="12" xfId="75" applyNumberFormat="1" applyFont="1" applyFill="1" applyBorder="1" applyAlignment="1" applyProtection="1">
      <alignment horizontal="center"/>
    </xf>
    <xf numFmtId="49" fontId="67" fillId="31" borderId="12" xfId="222" applyNumberFormat="1" applyFont="1" applyFill="1" applyBorder="1" applyAlignment="1" applyProtection="1">
      <alignment horizontal="left" vertical="center" wrapText="1"/>
    </xf>
    <xf numFmtId="49" fontId="67" fillId="33" borderId="12" xfId="215" applyNumberFormat="1" applyFont="1" applyFill="1" applyBorder="1" applyProtection="1"/>
    <xf numFmtId="0" fontId="69" fillId="31" borderId="12" xfId="215" applyFont="1" applyFill="1" applyBorder="1" applyProtection="1"/>
    <xf numFmtId="0" fontId="37" fillId="9" borderId="0" xfId="214" applyFont="1" applyFill="1" applyBorder="1" applyAlignment="1" applyProtection="1">
      <protection locked="0"/>
    </xf>
    <xf numFmtId="167" fontId="7" fillId="7" borderId="28" xfId="215" applyNumberFormat="1" applyFont="1" applyFill="1" applyBorder="1" applyAlignment="1" applyProtection="1">
      <alignment horizontal="right"/>
      <protection locked="0"/>
    </xf>
    <xf numFmtId="164" fontId="7" fillId="7" borderId="28" xfId="215" applyNumberFormat="1" applyFont="1" applyFill="1" applyBorder="1" applyAlignment="1" applyProtection="1">
      <alignment horizontal="right"/>
      <protection locked="0"/>
    </xf>
    <xf numFmtId="49" fontId="38" fillId="31" borderId="24" xfId="215" applyNumberFormat="1" applyFont="1" applyFill="1" applyBorder="1" applyAlignment="1" applyProtection="1">
      <alignment horizontal="center" vertical="center" wrapText="1"/>
    </xf>
    <xf numFmtId="168" fontId="12" fillId="31" borderId="12" xfId="215" quotePrefix="1" applyNumberFormat="1" applyFont="1" applyFill="1" applyBorder="1" applyAlignment="1" applyProtection="1">
      <alignment horizontal="right" vertical="center" wrapText="1"/>
    </xf>
    <xf numFmtId="49" fontId="38" fillId="31" borderId="12" xfId="221" applyNumberFormat="1" applyFont="1" applyFill="1" applyBorder="1" applyAlignment="1" applyProtection="1">
      <alignment horizontal="center" vertical="center" wrapText="1"/>
      <protection locked="0"/>
    </xf>
    <xf numFmtId="49" fontId="38" fillId="31" borderId="12" xfId="221" applyNumberFormat="1" applyFont="1" applyFill="1" applyBorder="1" applyAlignment="1" applyProtection="1">
      <alignment horizontal="center"/>
      <protection locked="0"/>
    </xf>
    <xf numFmtId="0" fontId="7" fillId="7" borderId="12" xfId="221" applyNumberFormat="1" applyFont="1" applyFill="1" applyBorder="1" applyProtection="1">
      <protection locked="0"/>
    </xf>
    <xf numFmtId="164" fontId="7" fillId="7" borderId="12" xfId="221" applyNumberFormat="1" applyFont="1" applyFill="1" applyBorder="1" applyAlignment="1" applyProtection="1">
      <alignment horizontal="right"/>
      <protection locked="0"/>
    </xf>
    <xf numFmtId="10" fontId="7" fillId="7" borderId="12" xfId="221" applyNumberFormat="1" applyFont="1" applyFill="1" applyBorder="1" applyAlignment="1" applyProtection="1">
      <alignment horizontal="right"/>
      <protection locked="0"/>
    </xf>
    <xf numFmtId="0" fontId="38" fillId="13" borderId="13" xfId="221" applyFont="1" applyFill="1" applyBorder="1" applyAlignment="1" applyProtection="1">
      <alignment horizontal="right"/>
      <protection locked="0"/>
    </xf>
    <xf numFmtId="49" fontId="38" fillId="31" borderId="12" xfId="221" applyNumberFormat="1" applyFont="1" applyFill="1" applyBorder="1" applyAlignment="1" applyProtection="1">
      <alignment horizontal="center" vertical="center" wrapText="1"/>
    </xf>
    <xf numFmtId="164" fontId="38" fillId="31" borderId="12" xfId="221" applyNumberFormat="1" applyFont="1" applyFill="1" applyBorder="1" applyAlignment="1" applyProtection="1">
      <alignment horizontal="right" vertical="center" wrapText="1"/>
    </xf>
    <xf numFmtId="49" fontId="38" fillId="31" borderId="12" xfId="221" applyNumberFormat="1" applyFont="1" applyFill="1" applyBorder="1" applyAlignment="1" applyProtection="1">
      <alignment horizontal="center"/>
    </xf>
    <xf numFmtId="167" fontId="12" fillId="31" borderId="29" xfId="75" applyNumberFormat="1" applyFont="1" applyFill="1" applyBorder="1" applyAlignment="1" applyProtection="1">
      <alignment horizontal="right" vertical="center"/>
    </xf>
    <xf numFmtId="10" fontId="3" fillId="13" borderId="12" xfId="221" applyNumberFormat="1" applyFont="1" applyFill="1" applyBorder="1" applyAlignment="1" applyProtection="1">
      <alignment horizontal="right"/>
    </xf>
    <xf numFmtId="0" fontId="2" fillId="9" borderId="0" xfId="221" applyFont="1" applyAlignment="1" applyProtection="1">
      <protection locked="0"/>
    </xf>
    <xf numFmtId="0" fontId="1" fillId="9" borderId="0" xfId="221" applyProtection="1">
      <protection locked="0"/>
    </xf>
    <xf numFmtId="167" fontId="4" fillId="9" borderId="0" xfId="221" applyNumberFormat="1" applyFont="1" applyBorder="1" applyAlignment="1" applyProtection="1">
      <alignment horizontal="left"/>
      <protection locked="0"/>
    </xf>
    <xf numFmtId="49" fontId="7" fillId="9" borderId="0" xfId="221" applyNumberFormat="1" applyFont="1" applyProtection="1">
      <protection locked="0"/>
    </xf>
    <xf numFmtId="164" fontId="7" fillId="9" borderId="0" xfId="221" applyNumberFormat="1" applyFont="1" applyBorder="1" applyProtection="1">
      <protection locked="0"/>
    </xf>
    <xf numFmtId="49" fontId="38" fillId="31" borderId="29" xfId="221" applyNumberFormat="1" applyFont="1" applyFill="1" applyBorder="1" applyAlignment="1" applyProtection="1">
      <alignment horizontal="center"/>
      <protection locked="0"/>
    </xf>
    <xf numFmtId="164" fontId="7" fillId="7" borderId="12" xfId="221" applyNumberFormat="1" applyFont="1" applyFill="1" applyBorder="1" applyAlignment="1" applyProtection="1">
      <protection locked="0"/>
    </xf>
    <xf numFmtId="10" fontId="7" fillId="7" borderId="12" xfId="221" applyNumberFormat="1" applyFont="1" applyFill="1" applyBorder="1" applyAlignment="1" applyProtection="1">
      <protection locked="0"/>
    </xf>
    <xf numFmtId="10" fontId="7" fillId="13" borderId="12" xfId="75" applyNumberFormat="1" applyFont="1" applyFill="1" applyBorder="1" applyAlignment="1" applyProtection="1"/>
    <xf numFmtId="164" fontId="7" fillId="13" borderId="12" xfId="75" applyNumberFormat="1" applyFont="1" applyFill="1" applyBorder="1" applyAlignment="1" applyProtection="1"/>
    <xf numFmtId="164" fontId="7" fillId="39" borderId="12" xfId="221" applyNumberFormat="1" applyFont="1" applyFill="1" applyBorder="1" applyAlignment="1" applyProtection="1"/>
    <xf numFmtId="10" fontId="7" fillId="39" borderId="12" xfId="221" applyNumberFormat="1" applyFont="1" applyFill="1" applyBorder="1" applyAlignment="1" applyProtection="1"/>
    <xf numFmtId="49" fontId="12" fillId="31" borderId="12" xfId="215" applyNumberFormat="1" applyFont="1" applyFill="1" applyBorder="1" applyAlignment="1" applyProtection="1">
      <alignment wrapText="1"/>
    </xf>
    <xf numFmtId="49" fontId="38" fillId="31" borderId="12" xfId="221" applyNumberFormat="1" applyFont="1" applyFill="1" applyBorder="1" applyAlignment="1" applyProtection="1">
      <alignment horizontal="right" vertical="center" wrapText="1"/>
    </xf>
    <xf numFmtId="49" fontId="38" fillId="31" borderId="29" xfId="221" applyNumberFormat="1" applyFont="1" applyFill="1" applyBorder="1" applyAlignment="1" applyProtection="1">
      <alignment horizontal="center"/>
    </xf>
    <xf numFmtId="164" fontId="40" fillId="13" borderId="12" xfId="75" applyNumberFormat="1" applyFont="1" applyFill="1" applyBorder="1" applyAlignment="1" applyProtection="1"/>
    <xf numFmtId="164" fontId="39" fillId="13" borderId="12" xfId="75" applyNumberFormat="1" applyFont="1" applyFill="1" applyBorder="1" applyAlignment="1" applyProtection="1"/>
    <xf numFmtId="49" fontId="12" fillId="31" borderId="29" xfId="221" applyNumberFormat="1" applyFont="1" applyFill="1" applyBorder="1" applyAlignment="1" applyProtection="1">
      <alignment horizontal="center"/>
      <protection locked="0"/>
    </xf>
    <xf numFmtId="2" fontId="12" fillId="31" borderId="12" xfId="75" applyNumberFormat="1" applyFont="1" applyFill="1" applyBorder="1" applyAlignment="1" applyProtection="1">
      <alignment horizontal="center" wrapText="1"/>
      <protection locked="0"/>
    </xf>
    <xf numFmtId="171" fontId="7" fillId="7" borderId="12" xfId="221" applyNumberFormat="1" applyFont="1" applyFill="1" applyBorder="1" applyProtection="1">
      <protection locked="0"/>
    </xf>
    <xf numFmtId="14" fontId="7" fillId="7" borderId="12" xfId="221" applyNumberFormat="1" applyFont="1" applyFill="1" applyBorder="1" applyProtection="1">
      <protection locked="0"/>
    </xf>
    <xf numFmtId="0" fontId="0" fillId="9" borderId="0" xfId="221" applyFont="1" applyProtection="1">
      <protection locked="0"/>
    </xf>
    <xf numFmtId="164" fontId="38" fillId="31" borderId="12" xfId="221" applyNumberFormat="1" applyFont="1" applyFill="1" applyBorder="1" applyAlignment="1" applyProtection="1">
      <alignment horizontal="center" vertical="center" wrapText="1"/>
    </xf>
    <xf numFmtId="167" fontId="7" fillId="7" borderId="12" xfId="215" applyNumberFormat="1" applyFont="1" applyFill="1" applyBorder="1" applyAlignment="1" applyProtection="1">
      <alignment horizontal="right"/>
      <protection locked="0"/>
    </xf>
    <xf numFmtId="191" fontId="7" fillId="7" borderId="28" xfId="215" applyNumberFormat="1" applyFont="1" applyFill="1" applyBorder="1" applyAlignment="1" applyProtection="1">
      <alignment horizontal="right"/>
      <protection locked="0"/>
    </xf>
    <xf numFmtId="0" fontId="2" fillId="0" borderId="0" xfId="0" applyFont="1" applyProtection="1">
      <protection locked="0"/>
    </xf>
    <xf numFmtId="0" fontId="0" fillId="0" borderId="0" xfId="0" applyProtection="1">
      <protection locked="0"/>
    </xf>
    <xf numFmtId="0" fontId="65" fillId="0" borderId="0" xfId="0" applyFont="1" applyProtection="1">
      <protection locked="0"/>
    </xf>
    <xf numFmtId="0" fontId="4" fillId="0" borderId="0" xfId="0" applyFont="1" applyProtection="1">
      <protection locked="0"/>
    </xf>
    <xf numFmtId="167" fontId="6" fillId="31" borderId="12" xfId="224" applyNumberFormat="1" applyFont="1" applyFill="1" applyBorder="1" applyAlignment="1" applyProtection="1">
      <alignment horizontal="left"/>
      <protection locked="0"/>
    </xf>
    <xf numFmtId="167" fontId="12" fillId="31" borderId="29" xfId="75" applyNumberFormat="1" applyFont="1" applyFill="1" applyBorder="1" applyAlignment="1" applyProtection="1">
      <alignment horizontal="center" vertical="center"/>
      <protection locked="0"/>
    </xf>
    <xf numFmtId="167" fontId="7" fillId="7" borderId="12" xfId="224" applyNumberFormat="1" applyFont="1" applyFill="1" applyBorder="1" applyAlignment="1" applyProtection="1">
      <alignment horizontal="right"/>
      <protection locked="0"/>
    </xf>
    <xf numFmtId="191" fontId="7" fillId="7" borderId="12" xfId="224" applyNumberFormat="1" applyFont="1" applyFill="1" applyBorder="1" applyAlignment="1" applyProtection="1">
      <alignment horizontal="right"/>
      <protection locked="0"/>
    </xf>
    <xf numFmtId="1" fontId="7" fillId="7" borderId="12" xfId="224" applyNumberFormat="1" applyFont="1" applyFill="1" applyBorder="1" applyAlignment="1" applyProtection="1">
      <alignment horizontal="right"/>
      <protection locked="0"/>
    </xf>
    <xf numFmtId="164" fontId="7" fillId="7" borderId="12" xfId="224" applyNumberFormat="1" applyFont="1" applyFill="1" applyBorder="1" applyAlignment="1" applyProtection="1">
      <alignment horizontal="right"/>
      <protection locked="0"/>
    </xf>
    <xf numFmtId="164" fontId="7" fillId="37" borderId="12" xfId="75" applyNumberFormat="1" applyFont="1" applyFill="1" applyBorder="1" applyAlignment="1" applyProtection="1">
      <alignment horizontal="right"/>
      <protection locked="0"/>
    </xf>
    <xf numFmtId="167" fontId="7" fillId="13" borderId="12" xfId="224" applyNumberFormat="1" applyFont="1" applyFill="1" applyBorder="1" applyAlignment="1" applyProtection="1">
      <alignment horizontal="right"/>
      <protection locked="0"/>
    </xf>
    <xf numFmtId="168" fontId="12" fillId="33" borderId="0" xfId="0" applyNumberFormat="1" applyFont="1" applyFill="1" applyBorder="1" applyAlignment="1" applyProtection="1">
      <alignment horizontal="left" vertical="center" wrapText="1"/>
      <protection locked="0"/>
    </xf>
    <xf numFmtId="164" fontId="7" fillId="40" borderId="12" xfId="224" applyNumberFormat="1" applyFont="1" applyFill="1" applyBorder="1" applyAlignment="1" applyProtection="1">
      <alignment horizontal="right"/>
      <protection locked="0"/>
    </xf>
    <xf numFmtId="168" fontId="38" fillId="31" borderId="12" xfId="224" applyNumberFormat="1" applyFont="1" applyFill="1" applyBorder="1" applyAlignment="1" applyProtection="1">
      <alignment horizontal="center" vertical="center" wrapText="1"/>
    </xf>
    <xf numFmtId="49" fontId="38" fillId="31" borderId="12" xfId="224" applyNumberFormat="1" applyFont="1" applyFill="1" applyBorder="1" applyAlignment="1" applyProtection="1">
      <alignment horizontal="center" vertical="center" wrapText="1"/>
    </xf>
    <xf numFmtId="49" fontId="69" fillId="31" borderId="12" xfId="224" applyNumberFormat="1" applyFont="1" applyFill="1" applyBorder="1" applyAlignment="1" applyProtection="1">
      <alignment horizontal="center" vertical="center" wrapText="1"/>
    </xf>
    <xf numFmtId="167" fontId="6" fillId="31" borderId="12" xfId="224" applyNumberFormat="1" applyFont="1" applyFill="1" applyBorder="1" applyAlignment="1" applyProtection="1">
      <alignment horizontal="left"/>
    </xf>
    <xf numFmtId="167" fontId="12" fillId="31" borderId="29" xfId="75" applyNumberFormat="1" applyFont="1" applyFill="1" applyBorder="1" applyAlignment="1" applyProtection="1">
      <alignment horizontal="center" vertical="center"/>
    </xf>
    <xf numFmtId="167" fontId="67" fillId="31" borderId="29" xfId="75" applyNumberFormat="1" applyFont="1" applyFill="1" applyBorder="1" applyAlignment="1" applyProtection="1">
      <alignment horizontal="center" vertical="center"/>
    </xf>
    <xf numFmtId="164" fontId="7" fillId="37" borderId="12" xfId="75" applyNumberFormat="1" applyFont="1" applyFill="1" applyBorder="1" applyAlignment="1" applyProtection="1">
      <alignment horizontal="right"/>
    </xf>
    <xf numFmtId="168" fontId="12" fillId="33" borderId="0" xfId="0" applyNumberFormat="1" applyFont="1" applyFill="1" applyBorder="1" applyAlignment="1" applyProtection="1">
      <alignment horizontal="left" vertical="center" wrapText="1"/>
    </xf>
    <xf numFmtId="191" fontId="3" fillId="13" borderId="12" xfId="224" applyNumberFormat="1" applyFont="1" applyFill="1" applyBorder="1" applyAlignment="1" applyProtection="1">
      <alignment horizontal="right"/>
    </xf>
    <xf numFmtId="167" fontId="3" fillId="13" borderId="12" xfId="224" applyNumberFormat="1" applyFont="1" applyFill="1" applyBorder="1" applyAlignment="1" applyProtection="1">
      <alignment horizontal="right"/>
    </xf>
    <xf numFmtId="43" fontId="3" fillId="13" borderId="12" xfId="75" applyFont="1" applyFill="1" applyBorder="1" applyAlignment="1" applyProtection="1">
      <alignment horizontal="right"/>
    </xf>
    <xf numFmtId="0" fontId="7" fillId="9" borderId="0" xfId="221" applyFont="1" applyProtection="1">
      <protection locked="0"/>
    </xf>
    <xf numFmtId="0" fontId="0" fillId="0" borderId="0" xfId="0" applyBorder="1" applyProtection="1">
      <protection locked="0"/>
    </xf>
    <xf numFmtId="49" fontId="38" fillId="31" borderId="0" xfId="224" applyNumberFormat="1" applyFont="1" applyFill="1" applyBorder="1" applyAlignment="1" applyProtection="1">
      <alignment horizontal="center" vertical="center" wrapText="1"/>
      <protection locked="0"/>
    </xf>
    <xf numFmtId="167" fontId="67" fillId="31" borderId="12" xfId="224" applyNumberFormat="1" applyFont="1" applyFill="1" applyBorder="1" applyAlignment="1" applyProtection="1">
      <alignment horizontal="left"/>
      <protection locked="0"/>
    </xf>
    <xf numFmtId="167" fontId="7" fillId="7" borderId="12" xfId="224" applyNumberFormat="1" applyFont="1" applyFill="1" applyBorder="1" applyAlignment="1" applyProtection="1">
      <alignment vertical="top"/>
      <protection locked="0"/>
    </xf>
    <xf numFmtId="0" fontId="7" fillId="0" borderId="0" xfId="0" applyFont="1" applyProtection="1">
      <protection locked="0"/>
    </xf>
    <xf numFmtId="10" fontId="7" fillId="7" borderId="12" xfId="75" applyNumberFormat="1" applyFont="1" applyFill="1" applyBorder="1" applyAlignment="1" applyProtection="1">
      <alignment horizontal="right"/>
      <protection locked="0"/>
    </xf>
    <xf numFmtId="0" fontId="70" fillId="0" borderId="0" xfId="0" applyFont="1" applyAlignment="1" applyProtection="1">
      <alignment vertical="center"/>
      <protection locked="0"/>
    </xf>
    <xf numFmtId="14" fontId="7" fillId="7" borderId="28" xfId="215" applyNumberFormat="1" applyFont="1" applyFill="1" applyBorder="1" applyAlignment="1" applyProtection="1">
      <alignment horizontal="center"/>
      <protection locked="0"/>
    </xf>
    <xf numFmtId="164" fontId="7" fillId="7" borderId="28" xfId="215" applyNumberFormat="1" applyFont="1" applyFill="1" applyBorder="1" applyAlignment="1" applyProtection="1">
      <alignment horizontal="center"/>
      <protection locked="0"/>
    </xf>
    <xf numFmtId="49" fontId="38" fillId="31" borderId="30" xfId="224" applyNumberFormat="1" applyFont="1" applyFill="1" applyBorder="1" applyAlignment="1" applyProtection="1">
      <alignment horizontal="center" vertical="center" wrapText="1"/>
    </xf>
    <xf numFmtId="49" fontId="38" fillId="31" borderId="12" xfId="224" applyNumberFormat="1" applyFont="1" applyFill="1" applyBorder="1" applyAlignment="1" applyProtection="1">
      <alignment horizontal="left" vertical="center" wrapText="1"/>
    </xf>
    <xf numFmtId="168" fontId="12" fillId="31" borderId="12" xfId="0" applyNumberFormat="1" applyFont="1" applyFill="1" applyBorder="1" applyAlignment="1" applyProtection="1">
      <alignment horizontal="left" vertical="center" wrapText="1"/>
    </xf>
    <xf numFmtId="49" fontId="12" fillId="31" borderId="12" xfId="224" applyNumberFormat="1" applyFont="1" applyFill="1" applyBorder="1" applyAlignment="1" applyProtection="1">
      <alignment horizontal="left" vertical="center" wrapText="1"/>
    </xf>
    <xf numFmtId="168" fontId="48" fillId="33" borderId="0" xfId="0" applyNumberFormat="1" applyFont="1" applyFill="1" applyBorder="1" applyAlignment="1" applyProtection="1">
      <alignment horizontal="left" vertical="center" wrapText="1"/>
    </xf>
    <xf numFmtId="49" fontId="67" fillId="31" borderId="12" xfId="224" applyNumberFormat="1" applyFont="1" applyFill="1" applyBorder="1" applyAlignment="1" applyProtection="1">
      <alignment horizontal="left" vertical="center" wrapText="1"/>
    </xf>
    <xf numFmtId="2" fontId="67" fillId="31" borderId="29" xfId="75" applyNumberFormat="1" applyFont="1" applyFill="1" applyBorder="1" applyAlignment="1" applyProtection="1">
      <alignment horizontal="center" vertical="center"/>
    </xf>
    <xf numFmtId="1" fontId="12" fillId="31" borderId="29" xfId="75" applyNumberFormat="1" applyFont="1" applyFill="1" applyBorder="1" applyAlignment="1" applyProtection="1">
      <alignment horizontal="center" vertical="center"/>
    </xf>
    <xf numFmtId="164" fontId="7" fillId="7" borderId="12" xfId="221" applyNumberFormat="1" applyFont="1" applyFill="1" applyBorder="1" applyProtection="1">
      <protection locked="0"/>
    </xf>
    <xf numFmtId="49" fontId="69" fillId="31" borderId="12" xfId="221" applyNumberFormat="1" applyFont="1" applyFill="1" applyBorder="1" applyAlignment="1" applyProtection="1">
      <alignment horizontal="center" vertical="center" wrapText="1"/>
      <protection locked="0"/>
    </xf>
    <xf numFmtId="49" fontId="69" fillId="31" borderId="30" xfId="221" applyNumberFormat="1" applyFont="1" applyFill="1" applyBorder="1" applyAlignment="1" applyProtection="1">
      <alignment horizontal="left" vertical="center" wrapText="1"/>
      <protection locked="0"/>
    </xf>
    <xf numFmtId="0" fontId="3" fillId="9" borderId="0" xfId="215" applyFont="1" applyProtection="1">
      <protection locked="0"/>
    </xf>
    <xf numFmtId="49" fontId="38" fillId="31" borderId="13" xfId="221" applyNumberFormat="1" applyFont="1" applyFill="1" applyBorder="1" applyAlignment="1" applyProtection="1">
      <alignment horizontal="center" vertical="center" wrapText="1"/>
      <protection locked="0"/>
    </xf>
    <xf numFmtId="49" fontId="7" fillId="7" borderId="12" xfId="75" applyNumberFormat="1" applyFont="1" applyFill="1" applyBorder="1" applyAlignment="1" applyProtection="1">
      <alignment horizontal="right"/>
      <protection locked="0"/>
    </xf>
    <xf numFmtId="164" fontId="38" fillId="31" borderId="12" xfId="75" applyNumberFormat="1" applyFont="1" applyFill="1" applyBorder="1" applyAlignment="1" applyProtection="1">
      <alignment horizontal="center" vertical="center" wrapText="1"/>
      <protection locked="0"/>
    </xf>
    <xf numFmtId="43" fontId="38" fillId="31" borderId="12" xfId="75" applyFont="1" applyFill="1" applyBorder="1" applyAlignment="1" applyProtection="1">
      <alignment horizontal="center" vertical="center" wrapText="1"/>
      <protection locked="0"/>
    </xf>
    <xf numFmtId="0" fontId="7" fillId="39" borderId="12" xfId="215" applyFont="1" applyFill="1" applyBorder="1" applyProtection="1">
      <protection locked="0"/>
    </xf>
    <xf numFmtId="0" fontId="41" fillId="9" borderId="0" xfId="215" applyFont="1" applyProtection="1">
      <protection locked="0"/>
    </xf>
    <xf numFmtId="49" fontId="38" fillId="31" borderId="12" xfId="221" applyNumberFormat="1" applyFont="1" applyFill="1" applyBorder="1" applyAlignment="1" applyProtection="1">
      <alignment horizontal="left" vertical="center" wrapText="1"/>
    </xf>
    <xf numFmtId="49" fontId="12" fillId="31" borderId="12" xfId="221" applyNumberFormat="1" applyFont="1" applyFill="1" applyBorder="1" applyAlignment="1" applyProtection="1">
      <alignment horizontal="left" vertical="center" wrapText="1" indent="1"/>
    </xf>
    <xf numFmtId="164" fontId="38" fillId="31" borderId="12" xfId="75" applyNumberFormat="1" applyFont="1" applyFill="1" applyBorder="1" applyAlignment="1" applyProtection="1">
      <alignment horizontal="center" vertical="center" wrapText="1"/>
    </xf>
    <xf numFmtId="49" fontId="38" fillId="31" borderId="12" xfId="221" applyNumberFormat="1" applyFont="1" applyFill="1" applyBorder="1" applyAlignment="1" applyProtection="1">
      <alignment horizontal="left" wrapText="1"/>
    </xf>
    <xf numFmtId="43" fontId="40" fillId="13" borderId="12" xfId="75" applyNumberFormat="1" applyFont="1" applyFill="1" applyBorder="1" applyAlignment="1" applyProtection="1"/>
    <xf numFmtId="2" fontId="38" fillId="31" borderId="12" xfId="75" applyNumberFormat="1" applyFont="1" applyFill="1" applyBorder="1" applyAlignment="1" applyProtection="1">
      <alignment horizontal="center" vertical="center" wrapText="1"/>
    </xf>
    <xf numFmtId="2" fontId="39" fillId="13" borderId="12" xfId="75" applyNumberFormat="1" applyFont="1" applyFill="1" applyBorder="1" applyAlignment="1" applyProtection="1"/>
    <xf numFmtId="43" fontId="39" fillId="13" borderId="12" xfId="75" applyFont="1" applyFill="1" applyBorder="1" applyAlignment="1" applyProtection="1"/>
    <xf numFmtId="49" fontId="69" fillId="31" borderId="12" xfId="221" applyNumberFormat="1" applyFont="1" applyFill="1" applyBorder="1" applyAlignment="1" applyProtection="1">
      <alignment horizontal="center" vertical="center" wrapText="1"/>
    </xf>
    <xf numFmtId="0" fontId="42" fillId="0" borderId="0" xfId="0" applyNumberFormat="1" applyFont="1" applyFill="1" applyAlignment="1" applyProtection="1">
      <alignment horizontal="center" wrapText="1"/>
    </xf>
    <xf numFmtId="0" fontId="42" fillId="39" borderId="0" xfId="0" applyNumberFormat="1" applyFont="1" applyFill="1" applyAlignment="1" applyProtection="1"/>
    <xf numFmtId="0" fontId="42" fillId="41" borderId="0" xfId="0" applyNumberFormat="1" applyFont="1" applyFill="1" applyAlignment="1" applyProtection="1"/>
    <xf numFmtId="49" fontId="69" fillId="31" borderId="25" xfId="221" applyNumberFormat="1" applyFont="1" applyFill="1" applyBorder="1" applyAlignment="1" applyProtection="1">
      <alignment horizontal="left" vertical="center" wrapText="1"/>
    </xf>
    <xf numFmtId="10" fontId="3" fillId="13" borderId="12" xfId="232" applyNumberFormat="1" applyFont="1" applyFill="1" applyBorder="1" applyAlignment="1">
      <alignment horizontal="right"/>
    </xf>
    <xf numFmtId="49" fontId="38" fillId="31" borderId="31" xfId="215" applyNumberFormat="1" applyFont="1" applyFill="1" applyBorder="1" applyAlignment="1" applyProtection="1">
      <alignment horizontal="center" vertical="center" wrapText="1"/>
    </xf>
    <xf numFmtId="0" fontId="53" fillId="9" borderId="0" xfId="213"/>
    <xf numFmtId="0" fontId="7" fillId="7" borderId="31" xfId="217" applyFill="1" applyBorder="1" applyAlignment="1" applyProtection="1">
      <alignment horizontal="left"/>
      <protection locked="0"/>
    </xf>
    <xf numFmtId="0" fontId="12" fillId="31" borderId="0" xfId="217" applyFont="1" applyFill="1" applyAlignment="1">
      <alignment horizontal="right" indent="1"/>
    </xf>
    <xf numFmtId="0" fontId="7" fillId="31" borderId="0" xfId="217" applyFill="1"/>
    <xf numFmtId="1" fontId="7" fillId="7" borderId="28" xfId="217" applyNumberFormat="1" applyFill="1" applyBorder="1" applyAlignment="1" applyProtection="1">
      <alignment horizontal="center"/>
      <protection locked="0"/>
    </xf>
    <xf numFmtId="167" fontId="7" fillId="7" borderId="28" xfId="217" applyNumberFormat="1" applyFill="1" applyBorder="1" applyAlignment="1" applyProtection="1">
      <alignment horizontal="center"/>
      <protection locked="0"/>
    </xf>
    <xf numFmtId="167" fontId="7" fillId="7" borderId="12" xfId="217" applyNumberFormat="1" applyFill="1" applyBorder="1" applyAlignment="1" applyProtection="1">
      <alignment horizontal="center"/>
      <protection locked="0"/>
    </xf>
    <xf numFmtId="0" fontId="46" fillId="37" borderId="12" xfId="217" applyFont="1" applyFill="1" applyBorder="1" applyProtection="1">
      <protection locked="0"/>
    </xf>
    <xf numFmtId="0" fontId="46" fillId="37" borderId="12" xfId="218" applyFont="1" applyFill="1" applyBorder="1" applyProtection="1">
      <protection locked="0"/>
    </xf>
    <xf numFmtId="167" fontId="7" fillId="7" borderId="12" xfId="217" applyNumberFormat="1" applyFill="1" applyBorder="1" applyAlignment="1" applyProtection="1">
      <alignment horizontal="left"/>
      <protection locked="0"/>
    </xf>
    <xf numFmtId="168" fontId="38" fillId="31" borderId="12" xfId="217" quotePrefix="1" applyNumberFormat="1" applyFont="1" applyFill="1" applyBorder="1" applyAlignment="1">
      <alignment horizontal="center" vertical="center" wrapText="1"/>
    </xf>
    <xf numFmtId="2" fontId="38" fillId="31" borderId="25" xfId="217" applyNumberFormat="1" applyFont="1" applyFill="1" applyBorder="1" applyAlignment="1">
      <alignment horizontal="center" vertical="center" wrapText="1"/>
    </xf>
    <xf numFmtId="2" fontId="69" fillId="31" borderId="25" xfId="217" applyNumberFormat="1" applyFont="1" applyFill="1" applyBorder="1" applyAlignment="1">
      <alignment horizontal="left" vertical="center" wrapText="1"/>
    </xf>
    <xf numFmtId="2" fontId="38" fillId="31" borderId="12" xfId="217" applyNumberFormat="1" applyFont="1" applyFill="1" applyBorder="1" applyAlignment="1">
      <alignment horizontal="center" vertical="center" wrapText="1"/>
    </xf>
    <xf numFmtId="167" fontId="6" fillId="31" borderId="12" xfId="217" applyNumberFormat="1" applyFont="1" applyFill="1" applyBorder="1" applyAlignment="1" applyProtection="1">
      <alignment horizontal="left"/>
      <protection locked="0"/>
    </xf>
    <xf numFmtId="41" fontId="5" fillId="31" borderId="12" xfId="217" applyNumberFormat="1" applyFont="1" applyFill="1" applyBorder="1"/>
    <xf numFmtId="2" fontId="38" fillId="31" borderId="0" xfId="217" applyNumberFormat="1" applyFont="1" applyFill="1" applyAlignment="1" applyProtection="1">
      <alignment horizontal="center" vertical="center" wrapText="1"/>
      <protection locked="0"/>
    </xf>
    <xf numFmtId="2" fontId="38" fillId="31" borderId="12" xfId="217" applyNumberFormat="1" applyFont="1" applyFill="1" applyBorder="1" applyAlignment="1" applyProtection="1">
      <alignment horizontal="center" vertical="center" wrapText="1"/>
      <protection locked="0"/>
    </xf>
    <xf numFmtId="0" fontId="7" fillId="7" borderId="12" xfId="79" applyNumberFormat="1" applyFont="1" applyFill="1" applyBorder="1" applyAlignment="1" applyProtection="1">
      <protection locked="0"/>
    </xf>
    <xf numFmtId="41" fontId="12" fillId="31" borderId="13" xfId="217" applyNumberFormat="1" applyFont="1" applyFill="1" applyBorder="1" applyAlignment="1">
      <alignment horizontal="left" indent="1"/>
    </xf>
    <xf numFmtId="164" fontId="40" fillId="13" borderId="12" xfId="79" applyNumberFormat="1" applyFont="1" applyFill="1" applyBorder="1" applyAlignment="1" applyProtection="1"/>
    <xf numFmtId="0" fontId="12" fillId="31" borderId="12" xfId="217" applyFont="1" applyFill="1" applyBorder="1" applyAlignment="1" applyProtection="1">
      <alignment horizontal="left"/>
      <protection locked="0"/>
    </xf>
    <xf numFmtId="41" fontId="12" fillId="33" borderId="12" xfId="217" applyNumberFormat="1" applyFont="1" applyFill="1" applyBorder="1"/>
    <xf numFmtId="0" fontId="7" fillId="31" borderId="12" xfId="217" applyFill="1" applyBorder="1" applyAlignment="1" applyProtection="1">
      <alignment horizontal="left"/>
      <protection locked="0"/>
    </xf>
    <xf numFmtId="41" fontId="5" fillId="31" borderId="13" xfId="217" applyNumberFormat="1" applyFont="1" applyFill="1" applyBorder="1"/>
    <xf numFmtId="164" fontId="7" fillId="31" borderId="12" xfId="79" applyNumberFormat="1" applyFont="1" applyFill="1" applyBorder="1" applyAlignment="1" applyProtection="1"/>
    <xf numFmtId="164" fontId="7" fillId="31" borderId="12" xfId="79" applyNumberFormat="1" applyFont="1" applyFill="1" applyBorder="1" applyAlignment="1" applyProtection="1">
      <protection locked="0"/>
    </xf>
    <xf numFmtId="164" fontId="7" fillId="7" borderId="12" xfId="79" applyNumberFormat="1" applyFont="1" applyFill="1" applyBorder="1" applyProtection="1">
      <protection locked="0"/>
    </xf>
    <xf numFmtId="164" fontId="40" fillId="13" borderId="12" xfId="79" applyNumberFormat="1" applyFont="1" applyFill="1" applyBorder="1" applyAlignment="1" applyProtection="1">
      <alignment horizontal="left" indent="1"/>
    </xf>
    <xf numFmtId="164" fontId="7" fillId="7" borderId="12" xfId="79" applyNumberFormat="1" applyFont="1" applyFill="1" applyBorder="1" applyAlignment="1" applyProtection="1">
      <alignment horizontal="left" indent="1"/>
      <protection locked="0"/>
    </xf>
    <xf numFmtId="41" fontId="69" fillId="33" borderId="12" xfId="217" applyNumberFormat="1" applyFont="1" applyFill="1" applyBorder="1" applyAlignment="1">
      <alignment horizontal="left"/>
    </xf>
    <xf numFmtId="41" fontId="38" fillId="33" borderId="12" xfId="217" applyNumberFormat="1" applyFont="1" applyFill="1" applyBorder="1"/>
    <xf numFmtId="164" fontId="39" fillId="13" borderId="12" xfId="79" applyNumberFormat="1" applyFont="1" applyFill="1" applyBorder="1" applyAlignment="1" applyProtection="1"/>
    <xf numFmtId="0" fontId="2" fillId="9" borderId="0" xfId="218" applyFont="1" applyProtection="1">
      <protection locked="0"/>
    </xf>
    <xf numFmtId="0" fontId="53" fillId="9" borderId="0" xfId="218" applyProtection="1">
      <protection locked="0"/>
    </xf>
    <xf numFmtId="0" fontId="65" fillId="9" borderId="0" xfId="218" applyFont="1" applyProtection="1">
      <protection locked="0"/>
    </xf>
    <xf numFmtId="0" fontId="7" fillId="34" borderId="0" xfId="218" applyFont="1" applyFill="1" applyProtection="1">
      <protection locked="0"/>
    </xf>
    <xf numFmtId="0" fontId="7" fillId="34" borderId="0" xfId="220" applyFont="1" applyFill="1" applyAlignment="1" applyProtection="1">
      <alignment vertical="center"/>
      <protection locked="0"/>
    </xf>
    <xf numFmtId="43" fontId="53" fillId="9" borderId="0" xfId="218" applyNumberFormat="1" applyProtection="1">
      <protection locked="0"/>
    </xf>
    <xf numFmtId="171" fontId="7" fillId="37" borderId="12" xfId="223" applyNumberFormat="1" applyFont="1" applyFill="1" applyBorder="1"/>
    <xf numFmtId="171" fontId="1" fillId="7" borderId="12" xfId="221" applyNumberFormat="1" applyFill="1" applyBorder="1" applyProtection="1">
      <protection locked="0"/>
    </xf>
    <xf numFmtId="171" fontId="1" fillId="7" borderId="12" xfId="221" quotePrefix="1" applyNumberFormat="1" applyFill="1" applyBorder="1" applyProtection="1">
      <protection locked="0"/>
    </xf>
    <xf numFmtId="171" fontId="1" fillId="7" borderId="12" xfId="221" applyNumberFormat="1" applyFill="1" applyBorder="1" applyAlignment="1" applyProtection="1">
      <alignment horizontal="right" wrapText="1"/>
      <protection locked="0"/>
    </xf>
    <xf numFmtId="171" fontId="0" fillId="7" borderId="12" xfId="221" quotePrefix="1" applyNumberFormat="1" applyFont="1" applyFill="1" applyBorder="1" applyProtection="1">
      <protection locked="0"/>
    </xf>
    <xf numFmtId="171" fontId="0" fillId="7" borderId="12" xfId="221" applyNumberFormat="1" applyFont="1" applyFill="1" applyBorder="1" applyProtection="1">
      <protection locked="0"/>
    </xf>
    <xf numFmtId="171" fontId="1" fillId="7" borderId="12" xfId="221" applyNumberFormat="1" applyFill="1" applyBorder="1" applyAlignment="1" applyProtection="1">
      <alignment horizontal="right"/>
      <protection locked="0"/>
    </xf>
    <xf numFmtId="171" fontId="0" fillId="7" borderId="12" xfId="221" applyNumberFormat="1" applyFont="1" applyFill="1" applyBorder="1" applyAlignment="1" applyProtection="1">
      <alignment horizontal="left"/>
      <protection locked="0"/>
    </xf>
    <xf numFmtId="0" fontId="0" fillId="7" borderId="12" xfId="221" applyFont="1" applyFill="1" applyBorder="1" applyAlignment="1" applyProtection="1">
      <alignment horizontal="left"/>
      <protection locked="0"/>
    </xf>
    <xf numFmtId="14" fontId="7" fillId="40" borderId="12" xfId="223" applyNumberFormat="1" applyFont="1" applyFill="1" applyBorder="1" applyAlignment="1" applyProtection="1">
      <alignment horizontal="center"/>
      <protection locked="0"/>
    </xf>
    <xf numFmtId="171" fontId="7" fillId="40" borderId="12" xfId="223" applyNumberFormat="1" applyFont="1" applyFill="1" applyBorder="1" applyProtection="1">
      <protection locked="0"/>
    </xf>
    <xf numFmtId="171" fontId="7" fillId="40" borderId="12" xfId="223" applyNumberFormat="1" applyFont="1" applyFill="1" applyBorder="1" applyAlignment="1" applyProtection="1">
      <alignment horizontal="right" wrapText="1"/>
      <protection locked="0"/>
    </xf>
    <xf numFmtId="0" fontId="1" fillId="7" borderId="12" xfId="221" applyFill="1" applyBorder="1" applyAlignment="1" applyProtection="1">
      <alignment horizontal="left"/>
      <protection locked="0"/>
    </xf>
    <xf numFmtId="171" fontId="7" fillId="40" borderId="12" xfId="222" applyNumberFormat="1" applyFont="1" applyFill="1" applyBorder="1" applyProtection="1">
      <protection locked="0"/>
    </xf>
    <xf numFmtId="171" fontId="7" fillId="40" borderId="12" xfId="222" applyNumberFormat="1" applyFont="1" applyFill="1" applyBorder="1" applyAlignment="1" applyProtection="1">
      <alignment horizontal="right" wrapText="1"/>
      <protection locked="0"/>
    </xf>
    <xf numFmtId="164" fontId="40" fillId="13" borderId="12" xfId="79" applyNumberFormat="1" applyFont="1" applyFill="1" applyBorder="1" applyAlignment="1"/>
    <xf numFmtId="164" fontId="7" fillId="37" borderId="28" xfId="79" applyNumberFormat="1" applyFont="1" applyFill="1" applyBorder="1" applyAlignment="1">
      <alignment horizontal="right"/>
    </xf>
    <xf numFmtId="0" fontId="7" fillId="7" borderId="12" xfId="80" applyNumberFormat="1" applyFont="1" applyFill="1" applyBorder="1" applyAlignment="1"/>
    <xf numFmtId="0" fontId="12" fillId="31" borderId="12" xfId="216" applyFont="1" applyFill="1" applyBorder="1" applyAlignment="1">
      <alignment horizontal="left"/>
    </xf>
    <xf numFmtId="0" fontId="7" fillId="31" borderId="12" xfId="216" applyFill="1" applyBorder="1" applyAlignment="1">
      <alignment horizontal="left"/>
    </xf>
    <xf numFmtId="0" fontId="54" fillId="9" borderId="0" xfId="213" applyFont="1"/>
    <xf numFmtId="0" fontId="7" fillId="7" borderId="28" xfId="217" applyFill="1" applyBorder="1" applyAlignment="1" applyProtection="1">
      <alignment horizontal="center"/>
      <protection locked="0"/>
    </xf>
    <xf numFmtId="183" fontId="7" fillId="7" borderId="12" xfId="79" applyNumberFormat="1" applyFont="1" applyFill="1" applyBorder="1" applyAlignment="1"/>
    <xf numFmtId="183" fontId="40" fillId="13" borderId="12" xfId="79" applyNumberFormat="1" applyFont="1" applyFill="1" applyBorder="1" applyAlignment="1"/>
    <xf numFmtId="183" fontId="7" fillId="7" borderId="12" xfId="82" applyNumberFormat="1" applyFill="1" applyBorder="1" applyAlignment="1" applyProtection="1">
      <alignment horizontal="right"/>
      <protection locked="0"/>
    </xf>
    <xf numFmtId="183" fontId="1" fillId="7" borderId="12" xfId="75" applyNumberFormat="1" applyFill="1" applyBorder="1" applyAlignment="1" applyProtection="1">
      <alignment horizontal="right"/>
      <protection locked="0"/>
    </xf>
    <xf numFmtId="164" fontId="7" fillId="7" borderId="12" xfId="79" applyNumberFormat="1" applyFont="1" applyFill="1" applyBorder="1" applyAlignment="1" applyProtection="1">
      <alignment horizontal="right"/>
      <protection locked="0"/>
    </xf>
    <xf numFmtId="0" fontId="4" fillId="9" borderId="21" xfId="212" applyFont="1" applyBorder="1" applyAlignment="1" applyProtection="1">
      <protection locked="0"/>
    </xf>
    <xf numFmtId="0" fontId="1" fillId="9" borderId="22" xfId="212" applyBorder="1" applyAlignment="1"/>
    <xf numFmtId="0" fontId="1" fillId="9" borderId="23" xfId="212" applyBorder="1" applyAlignment="1"/>
    <xf numFmtId="164" fontId="3" fillId="13" borderId="18" xfId="52" applyFont="1" applyBorder="1" applyAlignment="1">
      <alignment horizontal="left"/>
    </xf>
    <xf numFmtId="0" fontId="1" fillId="9" borderId="19" xfId="212" applyBorder="1" applyAlignment="1"/>
    <xf numFmtId="0" fontId="1" fillId="9" borderId="20" xfId="212" applyBorder="1" applyAlignment="1"/>
    <xf numFmtId="164" fontId="3" fillId="7" borderId="10" xfId="155" applyFont="1" applyFill="1" applyBorder="1" applyAlignment="1">
      <alignment horizontal="left"/>
      <protection locked="0"/>
    </xf>
    <xf numFmtId="0" fontId="1" fillId="7" borderId="0" xfId="212" applyFill="1" applyBorder="1" applyAlignment="1"/>
    <xf numFmtId="0" fontId="1" fillId="7" borderId="11" xfId="212" applyFill="1" applyBorder="1" applyAlignment="1"/>
    <xf numFmtId="0" fontId="12" fillId="31" borderId="0" xfId="215" applyFont="1" applyFill="1" applyBorder="1" applyAlignment="1">
      <alignment horizontal="right" indent="1"/>
    </xf>
    <xf numFmtId="0" fontId="12" fillId="31" borderId="32" xfId="215" applyFont="1" applyFill="1" applyBorder="1" applyAlignment="1">
      <alignment horizontal="right" indent="1"/>
    </xf>
    <xf numFmtId="0" fontId="7" fillId="7" borderId="13" xfId="217" applyFill="1" applyBorder="1" applyAlignment="1" applyProtection="1">
      <alignment horizontal="left"/>
      <protection locked="0"/>
    </xf>
    <xf numFmtId="0" fontId="7" fillId="7" borderId="14" xfId="217" applyFill="1" applyBorder="1" applyAlignment="1" applyProtection="1">
      <alignment horizontal="left"/>
      <protection locked="0"/>
    </xf>
    <xf numFmtId="0" fontId="7" fillId="7" borderId="28" xfId="217" applyFill="1" applyBorder="1" applyAlignment="1" applyProtection="1">
      <alignment horizontal="left"/>
      <protection locked="0"/>
    </xf>
    <xf numFmtId="0" fontId="11" fillId="7" borderId="12" xfId="213" applyFont="1" applyFill="1" applyBorder="1" applyAlignment="1">
      <alignment horizontal="right"/>
    </xf>
    <xf numFmtId="0" fontId="54" fillId="7" borderId="12" xfId="213" applyFont="1" applyFill="1" applyBorder="1" applyAlignment="1">
      <alignment horizontal="right"/>
    </xf>
    <xf numFmtId="14" fontId="11" fillId="7" borderId="14" xfId="213" applyNumberFormat="1" applyFont="1" applyFill="1" applyBorder="1"/>
    <xf numFmtId="14" fontId="1" fillId="7" borderId="14" xfId="211" applyNumberFormat="1" applyFill="1" applyBorder="1"/>
    <xf numFmtId="14" fontId="1" fillId="7" borderId="28" xfId="211" applyNumberFormat="1" applyFill="1" applyBorder="1"/>
    <xf numFmtId="0" fontId="10" fillId="31" borderId="0" xfId="212" applyFont="1" applyFill="1" applyBorder="1" applyAlignment="1">
      <alignment horizontal="left" wrapText="1"/>
    </xf>
    <xf numFmtId="14" fontId="11" fillId="7" borderId="14" xfId="213" applyNumberFormat="1" applyFont="1" applyFill="1" applyBorder="1" applyAlignment="1">
      <alignment horizontal="right" wrapText="1"/>
    </xf>
    <xf numFmtId="14" fontId="7" fillId="7" borderId="14" xfId="211" applyNumberFormat="1" applyFont="1" applyFill="1" applyBorder="1" applyAlignment="1">
      <alignment horizontal="right" wrapText="1"/>
    </xf>
    <xf numFmtId="14" fontId="7" fillId="7" borderId="28" xfId="211" applyNumberFormat="1" applyFont="1" applyFill="1" applyBorder="1" applyAlignment="1">
      <alignment horizontal="right" wrapText="1"/>
    </xf>
    <xf numFmtId="0" fontId="10" fillId="31" borderId="30" xfId="212" applyFont="1" applyFill="1" applyBorder="1" applyAlignment="1">
      <alignment horizontal="left" wrapText="1"/>
    </xf>
    <xf numFmtId="0" fontId="15" fillId="7" borderId="13" xfId="151" applyFill="1" applyBorder="1" applyAlignment="1" applyProtection="1">
      <alignment horizontal="left"/>
      <protection locked="0"/>
    </xf>
    <xf numFmtId="0" fontId="7" fillId="9" borderId="14" xfId="217" applyBorder="1"/>
    <xf numFmtId="0" fontId="7" fillId="9" borderId="28" xfId="217" applyBorder="1"/>
    <xf numFmtId="0" fontId="7" fillId="0" borderId="0" xfId="212" applyFont="1" applyFill="1" applyBorder="1" applyAlignment="1" applyProtection="1"/>
    <xf numFmtId="0" fontId="1" fillId="9" borderId="0" xfId="212" applyBorder="1" applyAlignment="1"/>
    <xf numFmtId="0" fontId="11" fillId="0" borderId="0" xfId="213" applyFont="1" applyFill="1"/>
    <xf numFmtId="0" fontId="54" fillId="0" borderId="0" xfId="211" applyFont="1" applyFill="1"/>
    <xf numFmtId="0" fontId="11" fillId="42" borderId="14" xfId="213" applyFont="1" applyFill="1" applyBorder="1" applyAlignment="1">
      <alignment wrapText="1"/>
    </xf>
    <xf numFmtId="0" fontId="7" fillId="42" borderId="14" xfId="211" applyFont="1" applyFill="1" applyBorder="1" applyAlignment="1">
      <alignment wrapText="1"/>
    </xf>
    <xf numFmtId="0" fontId="7" fillId="42" borderId="28" xfId="211" applyFont="1" applyFill="1" applyBorder="1" applyAlignment="1">
      <alignment wrapText="1"/>
    </xf>
    <xf numFmtId="49" fontId="11" fillId="7" borderId="14" xfId="213" applyNumberFormat="1" applyFont="1" applyFill="1" applyBorder="1" applyAlignment="1">
      <alignment horizontal="right"/>
    </xf>
    <xf numFmtId="49" fontId="7" fillId="7" borderId="14" xfId="211" applyNumberFormat="1" applyFont="1" applyFill="1" applyBorder="1" applyAlignment="1">
      <alignment horizontal="right"/>
    </xf>
    <xf numFmtId="49" fontId="7" fillId="7" borderId="28" xfId="211" applyNumberFormat="1" applyFont="1" applyFill="1" applyBorder="1" applyAlignment="1">
      <alignment horizontal="right"/>
    </xf>
    <xf numFmtId="0" fontId="17" fillId="32" borderId="0" xfId="210" applyFont="1" applyFill="1" applyBorder="1" applyAlignment="1">
      <alignment horizontal="left" vertical="center"/>
    </xf>
    <xf numFmtId="0" fontId="42" fillId="43" borderId="33" xfId="0" applyNumberFormat="1" applyFont="1" applyFill="1" applyBorder="1" applyAlignment="1" applyProtection="1">
      <alignment horizontal="center"/>
      <protection locked="0"/>
    </xf>
    <xf numFmtId="0" fontId="42" fillId="43" borderId="34" xfId="0" applyNumberFormat="1" applyFont="1" applyFill="1" applyBorder="1" applyAlignment="1" applyProtection="1">
      <alignment horizontal="center"/>
      <protection locked="0"/>
    </xf>
    <xf numFmtId="0" fontId="42" fillId="44" borderId="34" xfId="0" applyNumberFormat="1" applyFont="1" applyFill="1" applyBorder="1" applyAlignment="1" applyProtection="1">
      <alignment horizontal="center"/>
      <protection locked="0"/>
    </xf>
    <xf numFmtId="0" fontId="4" fillId="0" borderId="0" xfId="219" applyFont="1" applyFill="1" applyBorder="1" applyAlignment="1">
      <alignment horizontal="left" vertical="center"/>
    </xf>
    <xf numFmtId="2" fontId="38" fillId="31" borderId="13" xfId="215" applyNumberFormat="1" applyFont="1" applyFill="1" applyBorder="1" applyAlignment="1" applyProtection="1">
      <alignment horizontal="center" vertical="center" wrapText="1"/>
      <protection locked="0"/>
    </xf>
    <xf numFmtId="2" fontId="38" fillId="31" borderId="14" xfId="215" applyNumberFormat="1" applyFont="1" applyFill="1" applyBorder="1" applyAlignment="1" applyProtection="1">
      <alignment horizontal="center" vertical="center" wrapText="1"/>
      <protection locked="0"/>
    </xf>
    <xf numFmtId="2" fontId="38" fillId="31" borderId="28" xfId="215" applyNumberFormat="1" applyFont="1" applyFill="1" applyBorder="1" applyAlignment="1" applyProtection="1">
      <alignment horizontal="center" vertical="center" wrapText="1"/>
      <protection locked="0"/>
    </xf>
    <xf numFmtId="0" fontId="2" fillId="0" borderId="0" xfId="215" applyFont="1" applyFill="1" applyAlignment="1">
      <alignment horizontal="left"/>
    </xf>
    <xf numFmtId="0" fontId="2" fillId="0" borderId="0" xfId="215" applyFont="1" applyFill="1" applyAlignment="1"/>
    <xf numFmtId="2" fontId="38" fillId="31" borderId="13" xfId="215" applyNumberFormat="1" applyFont="1" applyFill="1" applyBorder="1" applyAlignment="1" applyProtection="1">
      <alignment horizontal="center" vertical="center" wrapText="1"/>
    </xf>
    <xf numFmtId="2" fontId="38" fillId="31" borderId="14" xfId="215" applyNumberFormat="1" applyFont="1" applyFill="1" applyBorder="1" applyAlignment="1" applyProtection="1">
      <alignment horizontal="center" vertical="center" wrapText="1"/>
    </xf>
    <xf numFmtId="2" fontId="38" fillId="31" borderId="28" xfId="215" applyNumberFormat="1" applyFont="1" applyFill="1" applyBorder="1" applyAlignment="1" applyProtection="1">
      <alignment horizontal="center" vertical="center" wrapText="1"/>
    </xf>
    <xf numFmtId="168" fontId="12" fillId="31" borderId="13" xfId="215" quotePrefix="1" applyNumberFormat="1" applyFont="1" applyFill="1" applyBorder="1" applyAlignment="1" applyProtection="1">
      <alignment horizontal="right" vertical="center" wrapText="1"/>
    </xf>
    <xf numFmtId="168" fontId="12" fillId="31" borderId="28" xfId="215" quotePrefix="1" applyNumberFormat="1" applyFont="1" applyFill="1" applyBorder="1" applyAlignment="1" applyProtection="1">
      <alignment horizontal="right" vertical="center" wrapText="1"/>
    </xf>
    <xf numFmtId="0" fontId="2" fillId="9" borderId="0" xfId="221" applyFont="1" applyAlignment="1" applyProtection="1">
      <protection locked="0"/>
    </xf>
    <xf numFmtId="0" fontId="4" fillId="39" borderId="0" xfId="0" applyFont="1" applyFill="1" applyAlignment="1" applyProtection="1">
      <alignment horizontal="left" vertical="top" wrapText="1"/>
    </xf>
    <xf numFmtId="0" fontId="2" fillId="9" borderId="0" xfId="221" applyFont="1" applyAlignment="1"/>
    <xf numFmtId="0" fontId="4" fillId="39" borderId="0" xfId="0" applyFont="1" applyFill="1" applyAlignment="1">
      <alignment horizontal="left" vertical="top" wrapText="1"/>
    </xf>
    <xf numFmtId="0" fontId="2" fillId="9" borderId="0" xfId="218" applyFont="1" applyProtection="1">
      <protection locked="0"/>
    </xf>
    <xf numFmtId="0" fontId="4" fillId="0" borderId="0" xfId="220" applyFont="1" applyFill="1" applyAlignment="1" applyProtection="1">
      <alignment horizontal="left" vertical="center"/>
      <protection locked="0"/>
    </xf>
    <xf numFmtId="0" fontId="4" fillId="39" borderId="0" xfId="0" applyFont="1" applyFill="1" applyAlignment="1" applyProtection="1">
      <alignment horizontal="center" wrapText="1"/>
    </xf>
    <xf numFmtId="0" fontId="38" fillId="33" borderId="14" xfId="221" applyFont="1" applyFill="1" applyBorder="1" applyAlignment="1" applyProtection="1">
      <alignment horizontal="right"/>
    </xf>
    <xf numFmtId="0" fontId="38" fillId="33" borderId="28" xfId="221" applyFont="1" applyFill="1" applyBorder="1" applyAlignment="1" applyProtection="1">
      <alignment horizontal="right"/>
    </xf>
    <xf numFmtId="49" fontId="38" fillId="31" borderId="30" xfId="224" applyNumberFormat="1" applyFont="1" applyFill="1" applyBorder="1" applyAlignment="1" applyProtection="1">
      <alignment horizontal="center" vertical="center" wrapText="1"/>
      <protection locked="0"/>
    </xf>
    <xf numFmtId="49" fontId="38" fillId="31" borderId="0" xfId="224" applyNumberFormat="1" applyFont="1" applyFill="1" applyBorder="1" applyAlignment="1" applyProtection="1">
      <alignment horizontal="center" vertical="center" wrapText="1"/>
      <protection locked="0"/>
    </xf>
    <xf numFmtId="0" fontId="42" fillId="39" borderId="0" xfId="0" applyNumberFormat="1" applyFont="1" applyFill="1" applyAlignment="1" applyProtection="1">
      <alignment horizontal="center"/>
    </xf>
    <xf numFmtId="49" fontId="38" fillId="31" borderId="13" xfId="221" applyNumberFormat="1" applyFont="1" applyFill="1" applyBorder="1" applyAlignment="1" applyProtection="1">
      <alignment horizontal="center" vertical="center" wrapText="1"/>
    </xf>
    <xf numFmtId="49" fontId="38" fillId="31" borderId="14" xfId="221" applyNumberFormat="1" applyFont="1" applyFill="1" applyBorder="1" applyAlignment="1" applyProtection="1">
      <alignment horizontal="center" vertical="center" wrapText="1"/>
    </xf>
    <xf numFmtId="49" fontId="38" fillId="31" borderId="28" xfId="221" applyNumberFormat="1" applyFont="1" applyFill="1" applyBorder="1" applyAlignment="1" applyProtection="1">
      <alignment horizontal="center" vertical="center" wrapText="1"/>
    </xf>
    <xf numFmtId="0" fontId="42" fillId="41" borderId="0" xfId="0" applyNumberFormat="1" applyFont="1" applyFill="1" applyAlignment="1" applyProtection="1">
      <alignment horizontal="center"/>
    </xf>
    <xf numFmtId="0" fontId="42" fillId="41" borderId="34" xfId="0" applyNumberFormat="1" applyFont="1" applyFill="1" applyBorder="1" applyAlignment="1" applyProtection="1">
      <alignment horizontal="center"/>
    </xf>
    <xf numFmtId="0" fontId="2" fillId="9" borderId="0" xfId="215" applyFont="1" applyAlignment="1" applyProtection="1">
      <protection locked="0"/>
    </xf>
    <xf numFmtId="0" fontId="1" fillId="9" borderId="0" xfId="215" applyAlignment="1" applyProtection="1">
      <protection locked="0"/>
    </xf>
    <xf numFmtId="0" fontId="4" fillId="0" borderId="0" xfId="219" applyFont="1" applyFill="1" applyBorder="1" applyAlignment="1" applyProtection="1">
      <alignment horizontal="left" vertical="center"/>
      <protection locked="0"/>
    </xf>
    <xf numFmtId="0" fontId="71" fillId="46" borderId="0" xfId="0" applyNumberFormat="1" applyFont="1" applyFill="1" applyAlignment="1" applyProtection="1">
      <alignment horizontal="center" vertical="center"/>
    </xf>
    <xf numFmtId="0" fontId="71" fillId="47" borderId="13" xfId="0" applyNumberFormat="1" applyFont="1" applyFill="1" applyBorder="1" applyAlignment="1" applyProtection="1">
      <alignment horizontal="center" vertical="center"/>
    </xf>
    <xf numFmtId="0" fontId="71" fillId="47" borderId="14" xfId="0" applyNumberFormat="1" applyFont="1" applyFill="1" applyBorder="1" applyAlignment="1" applyProtection="1">
      <alignment horizontal="center" vertical="center"/>
    </xf>
    <xf numFmtId="0" fontId="71" fillId="47" borderId="28" xfId="0" applyNumberFormat="1" applyFont="1" applyFill="1" applyBorder="1" applyAlignment="1" applyProtection="1">
      <alignment horizontal="center" vertical="center"/>
    </xf>
    <xf numFmtId="0" fontId="71" fillId="48" borderId="25" xfId="0" applyNumberFormat="1" applyFont="1" applyFill="1" applyBorder="1" applyAlignment="1" applyProtection="1">
      <alignment horizontal="center" vertical="center"/>
    </xf>
    <xf numFmtId="0" fontId="71" fillId="48" borderId="24" xfId="0" applyNumberFormat="1" applyFont="1" applyFill="1" applyBorder="1" applyAlignment="1" applyProtection="1">
      <alignment horizontal="center" vertical="center"/>
    </xf>
    <xf numFmtId="0" fontId="42" fillId="39" borderId="33" xfId="0" applyNumberFormat="1" applyFont="1" applyFill="1" applyBorder="1" applyAlignment="1" applyProtection="1">
      <alignment horizontal="center"/>
    </xf>
    <xf numFmtId="0" fontId="42" fillId="39" borderId="34" xfId="0" applyNumberFormat="1" applyFont="1" applyFill="1" applyBorder="1" applyAlignment="1" applyProtection="1">
      <alignment horizontal="center"/>
    </xf>
    <xf numFmtId="0" fontId="71" fillId="45" borderId="0" xfId="0" applyNumberFormat="1" applyFont="1" applyFill="1" applyAlignment="1" applyProtection="1">
      <alignment horizontal="center" vertical="center"/>
    </xf>
    <xf numFmtId="167" fontId="7" fillId="7" borderId="12" xfId="215" applyNumberFormat="1" applyFont="1" applyFill="1" applyBorder="1" applyAlignment="1">
      <alignment horizontal="left"/>
    </xf>
    <xf numFmtId="168" fontId="38" fillId="31" borderId="13" xfId="215" quotePrefix="1" applyNumberFormat="1" applyFont="1" applyFill="1" applyBorder="1" applyAlignment="1">
      <alignment horizontal="left" vertical="center" wrapText="1"/>
    </xf>
    <xf numFmtId="168" fontId="38" fillId="31" borderId="14" xfId="215" quotePrefix="1" applyNumberFormat="1" applyFont="1" applyFill="1" applyBorder="1" applyAlignment="1">
      <alignment horizontal="left" vertical="center" wrapText="1"/>
    </xf>
    <xf numFmtId="168" fontId="38" fillId="31" borderId="28" xfId="215" quotePrefix="1" applyNumberFormat="1" applyFont="1" applyFill="1" applyBorder="1" applyAlignment="1">
      <alignment horizontal="left" vertical="center" wrapText="1"/>
    </xf>
  </cellXfs>
  <cellStyles count="247">
    <cellStyle name="=C:\WINNT\SYSTEM32\COMMAND.COM 2" xfId="1"/>
    <cellStyle name="20% - Accent1" xfId="2" builtinId="30" customBuiltin="1"/>
    <cellStyle name="20% - Accent1 2" xfId="3"/>
    <cellStyle name="20% - Accent2" xfId="4" builtinId="34" customBuiltin="1"/>
    <cellStyle name="20% - Accent2 2" xfId="5"/>
    <cellStyle name="20% - Accent3" xfId="6" builtinId="38" customBuiltin="1"/>
    <cellStyle name="20% - Accent3 2" xfId="7"/>
    <cellStyle name="20% - Accent4" xfId="8" builtinId="42" customBuiltin="1"/>
    <cellStyle name="20% - Accent4 2" xfId="9"/>
    <cellStyle name="20% - Accent5" xfId="10" builtinId="46" customBuiltin="1"/>
    <cellStyle name="20% - Accent5 2" xfId="11"/>
    <cellStyle name="20% - Accent6" xfId="12" builtinId="50" customBuiltin="1"/>
    <cellStyle name="20% - Accent6 2" xfId="13"/>
    <cellStyle name="40% - Accent1" xfId="14" builtinId="31" customBuiltin="1"/>
    <cellStyle name="40% - Accent1 2" xfId="15"/>
    <cellStyle name="40% - Accent2" xfId="16" builtinId="35" customBuiltin="1"/>
    <cellStyle name="40% - Accent2 2" xfId="17"/>
    <cellStyle name="40% - Accent3" xfId="18" builtinId="39" customBuiltin="1"/>
    <cellStyle name="40% - Accent3 2" xfId="19"/>
    <cellStyle name="40% - Accent4" xfId="20" builtinId="43" customBuiltin="1"/>
    <cellStyle name="40% - Accent4 2" xfId="21"/>
    <cellStyle name="40% - Accent5" xfId="22" builtinId="47" customBuiltin="1"/>
    <cellStyle name="40% - Accent5 2" xfId="23"/>
    <cellStyle name="40% - Accent6" xfId="24" builtinId="51" customBuiltin="1"/>
    <cellStyle name="40% - Accent6 2" xfId="25"/>
    <cellStyle name="60% - Accent1" xfId="26" builtinId="32" customBuiltin="1"/>
    <cellStyle name="60% - Accent1 2" xfId="27"/>
    <cellStyle name="60% - Accent2" xfId="28" builtinId="36" customBuiltin="1"/>
    <cellStyle name="60% - Accent2 2" xfId="29"/>
    <cellStyle name="60% - Accent3" xfId="30" builtinId="40" customBuiltin="1"/>
    <cellStyle name="60% - Accent3 2" xfId="31"/>
    <cellStyle name="60% - Accent4" xfId="32" builtinId="44" customBuiltin="1"/>
    <cellStyle name="60% - Accent4 2" xfId="33"/>
    <cellStyle name="60% - Accent5" xfId="34" builtinId="48" customBuiltin="1"/>
    <cellStyle name="60% - Accent5 2" xfId="35"/>
    <cellStyle name="60% - Accent6" xfId="36" builtinId="52" customBuiltin="1"/>
    <cellStyle name="60% - Accent6 2" xfId="37"/>
    <cellStyle name="Accent1" xfId="38" builtinId="29" customBuiltin="1"/>
    <cellStyle name="Accent1 2" xfId="39"/>
    <cellStyle name="Accent2" xfId="40" builtinId="33" customBuiltin="1"/>
    <cellStyle name="Accent2 2" xfId="41"/>
    <cellStyle name="Accent3" xfId="42" builtinId="37" customBuiltin="1"/>
    <cellStyle name="Accent3 2" xfId="43"/>
    <cellStyle name="Accent4" xfId="44" builtinId="41" customBuiltin="1"/>
    <cellStyle name="Accent4 2" xfId="45"/>
    <cellStyle name="Accent5" xfId="46" builtinId="45" customBuiltin="1"/>
    <cellStyle name="Accent5 2" xfId="47"/>
    <cellStyle name="Accent6" xfId="48" builtinId="49" customBuiltin="1"/>
    <cellStyle name="Accent6 2" xfId="49"/>
    <cellStyle name="Bad" xfId="50" builtinId="27" customBuiltin="1"/>
    <cellStyle name="Bad 2" xfId="51"/>
    <cellStyle name="Blockout" xfId="52"/>
    <cellStyle name="Blockout 2" xfId="53"/>
    <cellStyle name="Blockout 2 2" xfId="54"/>
    <cellStyle name="Blockout 2 2 2" xfId="55"/>
    <cellStyle name="Blockout 2 2 2 2" xfId="56"/>
    <cellStyle name="Blockout 2 2 3" xfId="57"/>
    <cellStyle name="Blockout 2 2 3 2" xfId="58"/>
    <cellStyle name="Blockout 2 2 4" xfId="59"/>
    <cellStyle name="Blockout 2 3" xfId="60"/>
    <cellStyle name="Blockout 2 3 2" xfId="61"/>
    <cellStyle name="Blockout 2 4" xfId="62"/>
    <cellStyle name="Blockout 2 4 2" xfId="63"/>
    <cellStyle name="Blockout 2 5" xfId="64"/>
    <cellStyle name="Blockout 3" xfId="65"/>
    <cellStyle name="Blockout 3 2" xfId="66"/>
    <cellStyle name="Blockout 3 2 2" xfId="67"/>
    <cellStyle name="Blockout 3 3" xfId="68"/>
    <cellStyle name="Blockout 3 3 2" xfId="69"/>
    <cellStyle name="Blockout 3 4" xfId="70"/>
    <cellStyle name="Calculation" xfId="71" builtinId="22" customBuiltin="1"/>
    <cellStyle name="Calculation 2" xfId="72"/>
    <cellStyle name="Check Cell" xfId="73" builtinId="23" customBuiltin="1"/>
    <cellStyle name="Check Cell 2" xfId="74"/>
    <cellStyle name="Comma" xfId="75" builtinId="3"/>
    <cellStyle name="Comma 10" xfId="76"/>
    <cellStyle name="Comma 10 2" xfId="77"/>
    <cellStyle name="Comma 11" xfId="78"/>
    <cellStyle name="Comma 14" xfId="79"/>
    <cellStyle name="Comma 2" xfId="80"/>
    <cellStyle name="Comma 2 2" xfId="81"/>
    <cellStyle name="Comma 2 2 2" xfId="82"/>
    <cellStyle name="Comma 2 2 2 2" xfId="83"/>
    <cellStyle name="Comma 2 2 2 2 2" xfId="84"/>
    <cellStyle name="Comma 2 2 2 3" xfId="85"/>
    <cellStyle name="Comma 2 2 3" xfId="86"/>
    <cellStyle name="Comma 2 2 3 2" xfId="87"/>
    <cellStyle name="Comma 2 2 4" xfId="88"/>
    <cellStyle name="Comma 2 2 4 2" xfId="89"/>
    <cellStyle name="Comma 2 2 5" xfId="90"/>
    <cellStyle name="Comma 2 3" xfId="91"/>
    <cellStyle name="Comma 2 3 2" xfId="92"/>
    <cellStyle name="Comma 2 3 2 2" xfId="93"/>
    <cellStyle name="Comma 2 3 3" xfId="94"/>
    <cellStyle name="Comma 2 4" xfId="95"/>
    <cellStyle name="Comma 2 4 2" xfId="96"/>
    <cellStyle name="Comma 2 5" xfId="97"/>
    <cellStyle name="Comma 2 5 2" xfId="98"/>
    <cellStyle name="Comma 2 6" xfId="99"/>
    <cellStyle name="Comma 3" xfId="100"/>
    <cellStyle name="Comma 3 2" xfId="101"/>
    <cellStyle name="Comma 3 2 2" xfId="102"/>
    <cellStyle name="Comma 3 2 2 2" xfId="103"/>
    <cellStyle name="Comma 3 2 3" xfId="104"/>
    <cellStyle name="Comma 3 3" xfId="105"/>
    <cellStyle name="Comma 3 3 2" xfId="106"/>
    <cellStyle name="Comma 3 4" xfId="107"/>
    <cellStyle name="Comma 3 4 2" xfId="108"/>
    <cellStyle name="Comma 3 5" xfId="109"/>
    <cellStyle name="Comma 4" xfId="110"/>
    <cellStyle name="Comma 4 2" xfId="111"/>
    <cellStyle name="Comma 4 2 2" xfId="112"/>
    <cellStyle name="Comma 4 3" xfId="113"/>
    <cellStyle name="Comma 4 3 2" xfId="114"/>
    <cellStyle name="Comma 4 4" xfId="115"/>
    <cellStyle name="Comma 5" xfId="116"/>
    <cellStyle name="Comma 5 2" xfId="117"/>
    <cellStyle name="Comma 5 2 2" xfId="118"/>
    <cellStyle name="Comma 5 3" xfId="119"/>
    <cellStyle name="Comma 6" xfId="120"/>
    <cellStyle name="Comma 6 2" xfId="121"/>
    <cellStyle name="Comma 6 2 2" xfId="122"/>
    <cellStyle name="Comma 6 2 2 2" xfId="123"/>
    <cellStyle name="Comma 6 2 3" xfId="124"/>
    <cellStyle name="Comma 6 3" xfId="125"/>
    <cellStyle name="Comma 6 3 2" xfId="126"/>
    <cellStyle name="Comma 6 4" xfId="127"/>
    <cellStyle name="Comma 7" xfId="128"/>
    <cellStyle name="Comma 7 2" xfId="129"/>
    <cellStyle name="Comma 7 2 2" xfId="130"/>
    <cellStyle name="Comma 7 3" xfId="131"/>
    <cellStyle name="Comma 8" xfId="132"/>
    <cellStyle name="Comma 8 2" xfId="133"/>
    <cellStyle name="Comma 8 2 2" xfId="134"/>
    <cellStyle name="Comma 8 3" xfId="135"/>
    <cellStyle name="Comma 9" xfId="136"/>
    <cellStyle name="Comma 9 2" xfId="137"/>
    <cellStyle name="Currency 2" xfId="138"/>
    <cellStyle name="Currency 2 2" xfId="139"/>
    <cellStyle name="Currency 2 2 2" xfId="140"/>
    <cellStyle name="Currency 2 3" xfId="141"/>
    <cellStyle name="Currency 2 3 2" xfId="142"/>
    <cellStyle name="Currency 2 4" xfId="143"/>
    <cellStyle name="Explanatory Text" xfId="144" builtinId="53" customBuiltin="1"/>
    <cellStyle name="Good" xfId="145" builtinId="26" customBuiltin="1"/>
    <cellStyle name="Good 2" xfId="146"/>
    <cellStyle name="Heading 1" xfId="147" builtinId="16" customBuiltin="1"/>
    <cellStyle name="Heading 2" xfId="148" builtinId="17" customBuiltin="1"/>
    <cellStyle name="Heading 3" xfId="149" builtinId="18" customBuiltin="1"/>
    <cellStyle name="Heading 4" xfId="150" builtinId="19" customBuiltin="1"/>
    <cellStyle name="Hyperlink" xfId="151" builtinId="8"/>
    <cellStyle name="Hyperlink 2" xfId="152"/>
    <cellStyle name="Input" xfId="153" builtinId="20" customBuiltin="1"/>
    <cellStyle name="Input 2" xfId="154"/>
    <cellStyle name="Input1" xfId="155"/>
    <cellStyle name="Input1 2" xfId="156"/>
    <cellStyle name="Input1 2 2" xfId="157"/>
    <cellStyle name="Input1 2 2 2" xfId="158"/>
    <cellStyle name="Input1 2 2 2 2" xfId="159"/>
    <cellStyle name="Input1 2 2 3" xfId="160"/>
    <cellStyle name="Input1 2 2 3 2" xfId="161"/>
    <cellStyle name="Input1 2 2 4" xfId="162"/>
    <cellStyle name="Input1 2 3" xfId="163"/>
    <cellStyle name="Input1 2 3 2" xfId="164"/>
    <cellStyle name="Input1 2 4" xfId="165"/>
    <cellStyle name="Input1 2 4 2" xfId="166"/>
    <cellStyle name="Input1 2 5" xfId="167"/>
    <cellStyle name="Input1 3" xfId="168"/>
    <cellStyle name="Input1 3 2" xfId="169"/>
    <cellStyle name="Input1 3 2 2" xfId="170"/>
    <cellStyle name="Input1 3 3" xfId="171"/>
    <cellStyle name="Input1 3 3 2" xfId="172"/>
    <cellStyle name="Input1 3 4" xfId="173"/>
    <cellStyle name="Input1 4" xfId="174"/>
    <cellStyle name="Input1 4 2" xfId="175"/>
    <cellStyle name="Input2" xfId="176"/>
    <cellStyle name="Input2 2" xfId="177"/>
    <cellStyle name="Input2 2 2" xfId="178"/>
    <cellStyle name="Input3" xfId="179"/>
    <cellStyle name="Input3 2" xfId="180"/>
    <cellStyle name="Input3 2 2" xfId="181"/>
    <cellStyle name="Input3 2 2 2" xfId="182"/>
    <cellStyle name="Input3 2 2 2 2" xfId="183"/>
    <cellStyle name="Input3 2 2 3" xfId="184"/>
    <cellStyle name="Input3 2 2 3 2" xfId="185"/>
    <cellStyle name="Input3 2 2 4" xfId="186"/>
    <cellStyle name="Input3 2 3" xfId="187"/>
    <cellStyle name="Input3 2 3 2" xfId="188"/>
    <cellStyle name="Input3 2 4" xfId="189"/>
    <cellStyle name="Input3 2 4 2" xfId="190"/>
    <cellStyle name="Input3 2 5" xfId="191"/>
    <cellStyle name="Input3 3" xfId="192"/>
    <cellStyle name="Input3 3 2" xfId="193"/>
    <cellStyle name="Input3 3 2 2" xfId="194"/>
    <cellStyle name="Input3 3 3" xfId="195"/>
    <cellStyle name="Input3 3 3 2" xfId="196"/>
    <cellStyle name="Input3 3 4" xfId="197"/>
    <cellStyle name="Linked Cell" xfId="198" builtinId="24" customBuiltin="1"/>
    <cellStyle name="Neutral" xfId="199" builtinId="28" customBuiltin="1"/>
    <cellStyle name="Neutral 2" xfId="200"/>
    <cellStyle name="Normal" xfId="0" builtinId="0"/>
    <cellStyle name="Normal 2" xfId="201"/>
    <cellStyle name="Normal 2 2" xfId="202"/>
    <cellStyle name="Normal 2 4 3" xfId="203"/>
    <cellStyle name="Normal 3" xfId="204"/>
    <cellStyle name="Normal 3 2" xfId="205"/>
    <cellStyle name="Normal 3 2 2" xfId="206"/>
    <cellStyle name="Normal 4" xfId="207"/>
    <cellStyle name="Normal 5" xfId="208"/>
    <cellStyle name="Normal 6" xfId="209"/>
    <cellStyle name="Normal_2010 06 02 - Urgent RIN for Vic DNSPs revised proposals" xfId="210"/>
    <cellStyle name="Normal_2010 06 22 - AA - Scheme Templates for data collection" xfId="211"/>
    <cellStyle name="Normal_2010 06 22 - IE - Scheme Template for data collection" xfId="212"/>
    <cellStyle name="Normal_2010 06 22 - IE - Scheme Template for data collection 3" xfId="213"/>
    <cellStyle name="Normal_Book1" xfId="214"/>
    <cellStyle name="Normal_D11 2371025  Financial information - 2012 Draft RIN - Ausgrid" xfId="215"/>
    <cellStyle name="Normal_D11 2371025  Financial information - 2012 Draft RIN - Ausgrid 2" xfId="216"/>
    <cellStyle name="Normal_D11 2371025  Financial information - 2012 Draft RIN - Ausgrid 2 2" xfId="217"/>
    <cellStyle name="Normal_D11 2371025  Financial information - 2012 Draft RIN - Ausgrid 3" xfId="218"/>
    <cellStyle name="Normal_D12 1569  Opex, DMIS, EBSS - 2012 draft RIN - Ausgrid" xfId="219"/>
    <cellStyle name="Normal_D12 1569  Opex, DMIS, EBSS - 2012 draft RIN - Ausgrid 2" xfId="220"/>
    <cellStyle name="Normal_D12 16703  Overheads, Avoided Cost, ACS, Demand and Revenue - 2012 draft RIN - Ausgrid" xfId="221"/>
    <cellStyle name="Normal_D12 16703  Overheads, Avoided Cost, ACS, Demand and Revenue - 2012 draft RIN - Ausgrid 2" xfId="222"/>
    <cellStyle name="Normal_D12 16703  Overheads, Avoided Cost, ACS, Demand and Revenue - 2012 draft RIN - Ausgrid 3" xfId="223"/>
    <cellStyle name="Normal_Sheet1" xfId="224"/>
    <cellStyle name="Normal_Sheet1 2" xfId="225"/>
    <cellStyle name="Normal_Sheet1 2 2" xfId="226"/>
    <cellStyle name="Note" xfId="227" builtinId="10" customBuiltin="1"/>
    <cellStyle name="Note 2" xfId="228"/>
    <cellStyle name="Note 2 2" xfId="229"/>
    <cellStyle name="Output" xfId="230" builtinId="21" customBuiltin="1"/>
    <cellStyle name="Output 2" xfId="231"/>
    <cellStyle name="Percent" xfId="232" builtinId="5"/>
    <cellStyle name="Percent 2" xfId="233"/>
    <cellStyle name="Percent 2 2" xfId="234"/>
    <cellStyle name="Percent 3" xfId="235"/>
    <cellStyle name="Style 1" xfId="236"/>
    <cellStyle name="Style 1 2" xfId="237"/>
    <cellStyle name="Style 1 2 2" xfId="238"/>
    <cellStyle name="Style 1 2 2 2" xfId="239"/>
    <cellStyle name="Style 1 3" xfId="240"/>
    <cellStyle name="Style 1 3 2" xfId="241"/>
    <cellStyle name="Style 1 4" xfId="242"/>
    <cellStyle name="Style 1 4 2" xfId="243"/>
    <cellStyle name="Title" xfId="244" builtinId="15" customBuiltin="1"/>
    <cellStyle name="Total" xfId="245" builtinId="25" customBuiltin="1"/>
    <cellStyle name="Warning Text" xfId="246" builtinId="11" customBuiltin="1"/>
  </cellStyles>
  <dxfs count="9">
    <dxf>
      <alignment vertical="center" textRotation="0" indent="0" justifyLastLine="0" shrinkToFit="0" readingOrder="0"/>
    </dxf>
    <dxf>
      <fill>
        <patternFill patternType="solid">
          <fgColor indexed="64"/>
          <bgColor theme="3" tint="0.59999389629810485"/>
        </patternFill>
      </fill>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3. Statement of pipeline assets'!Print_Area"/><Relationship Id="rId13" Type="http://schemas.openxmlformats.org/officeDocument/2006/relationships/hyperlink" Target="#'3.4 Shared supporting assets'!Print_Area"/><Relationship Id="rId18" Type="http://schemas.openxmlformats.org/officeDocument/2006/relationships/hyperlink" Target="#'4.1 Pipelines capex'!Print_Area"/><Relationship Id="rId3" Type="http://schemas.openxmlformats.org/officeDocument/2006/relationships/hyperlink" Target="#'2. Revenues and expenses'!Print_Area"/><Relationship Id="rId7" Type="http://schemas.openxmlformats.org/officeDocument/2006/relationships/hyperlink" Target="#'2.4 Shared costs'!Print_Area"/><Relationship Id="rId12" Type="http://schemas.openxmlformats.org/officeDocument/2006/relationships/hyperlink" Target="#'2.1 Revenue by service'!Print_Area"/><Relationship Id="rId17" Type="http://schemas.openxmlformats.org/officeDocument/2006/relationships/hyperlink" Target="#'3.2 Pipeline asset impairment'!Print_Area"/><Relationship Id="rId2" Type="http://schemas.openxmlformats.org/officeDocument/2006/relationships/hyperlink" Target="#'1. Pipeline information'!A1"/><Relationship Id="rId16" Type="http://schemas.openxmlformats.org/officeDocument/2006/relationships/hyperlink" Target="#'5.1 Exempt WAP services'!Print_Area"/><Relationship Id="rId20" Type="http://schemas.openxmlformats.org/officeDocument/2006/relationships/hyperlink" Target="#Summary!A1"/><Relationship Id="rId1" Type="http://schemas.openxmlformats.org/officeDocument/2006/relationships/hyperlink" Target="#Cover!A1"/><Relationship Id="rId6" Type="http://schemas.openxmlformats.org/officeDocument/2006/relationships/hyperlink" Target="#'1.1 Financial performance'!Print_Area"/><Relationship Id="rId11" Type="http://schemas.openxmlformats.org/officeDocument/2006/relationships/hyperlink" Target="#'3.1 Pipeline asset useful life'!Print_Area"/><Relationship Id="rId5" Type="http://schemas.openxmlformats.org/officeDocument/2006/relationships/hyperlink" Target="#'2.2 Revenue contributions '!Print_Area"/><Relationship Id="rId15" Type="http://schemas.openxmlformats.org/officeDocument/2006/relationships/hyperlink" Target="#'3.3 Depreciation amortisation'!Print_Area"/><Relationship Id="rId10" Type="http://schemas.openxmlformats.org/officeDocument/2006/relationships/hyperlink" Target="#'6. Notes'!Print_Area"/><Relationship Id="rId19" Type="http://schemas.openxmlformats.org/officeDocument/2006/relationships/hyperlink" Target="#'Amendment record'!A1"/><Relationship Id="rId4" Type="http://schemas.openxmlformats.org/officeDocument/2006/relationships/hyperlink" Target="#'2.3 Indirect revenue'!Print_Area"/><Relationship Id="rId9" Type="http://schemas.openxmlformats.org/officeDocument/2006/relationships/hyperlink" Target="#'5. Weighted average price'!Print_Area"/><Relationship Id="rId14" Type="http://schemas.openxmlformats.org/officeDocument/2006/relationships/hyperlink" Target="#'4 Recovered capital'!Print_Area"/></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260350</xdr:colOff>
      <xdr:row>5</xdr:row>
      <xdr:rowOff>12700</xdr:rowOff>
    </xdr:from>
    <xdr:to>
      <xdr:col>4</xdr:col>
      <xdr:colOff>193645</xdr:colOff>
      <xdr:row>7</xdr:row>
      <xdr:rowOff>120164</xdr:rowOff>
    </xdr:to>
    <xdr:sp macro="" textlink="">
      <xdr:nvSpPr>
        <xdr:cNvPr id="3073" name="AutoShape 15">
          <a:hlinkClick xmlns:r="http://schemas.openxmlformats.org/officeDocument/2006/relationships" r:id="rId1"/>
          <a:extLst>
            <a:ext uri="{FF2B5EF4-FFF2-40B4-BE49-F238E27FC236}">
              <a16:creationId xmlns:a16="http://schemas.microsoft.com/office/drawing/2014/main" id="{FB388E24-CB46-4DA2-91F5-7208AB7EA61B}"/>
            </a:ext>
          </a:extLst>
        </xdr:cNvPr>
        <xdr:cNvSpPr>
          <a:spLocks noChangeArrowheads="1"/>
        </xdr:cNvSpPr>
      </xdr:nvSpPr>
      <xdr:spPr bwMode="auto">
        <a:xfrm>
          <a:off x="771525" y="1990725"/>
          <a:ext cx="2524125" cy="542925"/>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2</xdr:col>
      <xdr:colOff>12055</xdr:colOff>
      <xdr:row>13</xdr:row>
      <xdr:rowOff>76154</xdr:rowOff>
    </xdr:from>
    <xdr:to>
      <xdr:col>4</xdr:col>
      <xdr:colOff>224770</xdr:colOff>
      <xdr:row>16</xdr:row>
      <xdr:rowOff>63391</xdr:rowOff>
    </xdr:to>
    <xdr:sp macro="" textlink="">
      <xdr:nvSpPr>
        <xdr:cNvPr id="3075" name="AutoShape 2">
          <a:hlinkClick xmlns:r="http://schemas.openxmlformats.org/officeDocument/2006/relationships" r:id="rId2"/>
          <a:extLst>
            <a:ext uri="{FF2B5EF4-FFF2-40B4-BE49-F238E27FC236}">
              <a16:creationId xmlns:a16="http://schemas.microsoft.com/office/drawing/2014/main" id="{D0CDE189-F514-4D64-ADB8-4307FEDA8D8D}"/>
            </a:ext>
          </a:extLst>
        </xdr:cNvPr>
        <xdr:cNvSpPr>
          <a:spLocks noChangeArrowheads="1"/>
        </xdr:cNvSpPr>
      </xdr:nvSpPr>
      <xdr:spPr bwMode="auto">
        <a:xfrm>
          <a:off x="846666" y="2801500"/>
          <a:ext cx="2648659"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 Pipeline information</a:t>
          </a:r>
        </a:p>
      </xdr:txBody>
    </xdr:sp>
    <xdr:clientData/>
  </xdr:twoCellAnchor>
  <xdr:twoCellAnchor>
    <xdr:from>
      <xdr:col>2</xdr:col>
      <xdr:colOff>14700</xdr:colOff>
      <xdr:row>21</xdr:row>
      <xdr:rowOff>45434</xdr:rowOff>
    </xdr:from>
    <xdr:to>
      <xdr:col>4</xdr:col>
      <xdr:colOff>226382</xdr:colOff>
      <xdr:row>24</xdr:row>
      <xdr:rowOff>13653</xdr:rowOff>
    </xdr:to>
    <xdr:sp macro="" textlink="">
      <xdr:nvSpPr>
        <xdr:cNvPr id="3076" name="AutoShape 2">
          <a:hlinkClick xmlns:r="http://schemas.openxmlformats.org/officeDocument/2006/relationships" r:id="rId3"/>
          <a:extLst>
            <a:ext uri="{FF2B5EF4-FFF2-40B4-BE49-F238E27FC236}">
              <a16:creationId xmlns:a16="http://schemas.microsoft.com/office/drawing/2014/main" id="{E7AEE656-9513-4F45-8D8D-AA1FEC5A67DF}"/>
            </a:ext>
          </a:extLst>
        </xdr:cNvPr>
        <xdr:cNvSpPr>
          <a:spLocks noChangeArrowheads="1"/>
        </xdr:cNvSpPr>
      </xdr:nvSpPr>
      <xdr:spPr bwMode="auto">
        <a:xfrm>
          <a:off x="833436" y="4294642"/>
          <a:ext cx="2650711"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 Revenues and expenses</a:t>
          </a:r>
        </a:p>
      </xdr:txBody>
    </xdr:sp>
    <xdr:clientData/>
  </xdr:twoCellAnchor>
  <xdr:twoCellAnchor>
    <xdr:from>
      <xdr:col>2</xdr:col>
      <xdr:colOff>299487</xdr:colOff>
      <xdr:row>33</xdr:row>
      <xdr:rowOff>23396</xdr:rowOff>
    </xdr:from>
    <xdr:to>
      <xdr:col>4</xdr:col>
      <xdr:colOff>502492</xdr:colOff>
      <xdr:row>35</xdr:row>
      <xdr:rowOff>128535</xdr:rowOff>
    </xdr:to>
    <xdr:sp macro="" textlink="">
      <xdr:nvSpPr>
        <xdr:cNvPr id="3078" name="AutoShape 2">
          <a:hlinkClick xmlns:r="http://schemas.openxmlformats.org/officeDocument/2006/relationships" r:id="rId4"/>
          <a:extLst>
            <a:ext uri="{FF2B5EF4-FFF2-40B4-BE49-F238E27FC236}">
              <a16:creationId xmlns:a16="http://schemas.microsoft.com/office/drawing/2014/main" id="{DC8AE722-DE3A-4C63-ADF9-A90354FB852A}"/>
            </a:ext>
          </a:extLst>
        </xdr:cNvPr>
        <xdr:cNvSpPr>
          <a:spLocks noChangeArrowheads="1"/>
        </xdr:cNvSpPr>
      </xdr:nvSpPr>
      <xdr:spPr bwMode="auto">
        <a:xfrm>
          <a:off x="1267448" y="6579035"/>
          <a:ext cx="2639148"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301168</xdr:colOff>
      <xdr:row>29</xdr:row>
      <xdr:rowOff>37779</xdr:rowOff>
    </xdr:from>
    <xdr:to>
      <xdr:col>4</xdr:col>
      <xdr:colOff>514069</xdr:colOff>
      <xdr:row>32</xdr:row>
      <xdr:rowOff>12423</xdr:rowOff>
    </xdr:to>
    <xdr:sp macro="" textlink="">
      <xdr:nvSpPr>
        <xdr:cNvPr id="3090" name="AutoShape 2">
          <a:hlinkClick xmlns:r="http://schemas.openxmlformats.org/officeDocument/2006/relationships" r:id="rId5"/>
          <a:extLst>
            <a:ext uri="{FF2B5EF4-FFF2-40B4-BE49-F238E27FC236}">
              <a16:creationId xmlns:a16="http://schemas.microsoft.com/office/drawing/2014/main" id="{8D97B2CC-FC1C-4F2F-95E4-FC22D8FFAB11}"/>
            </a:ext>
          </a:extLst>
        </xdr:cNvPr>
        <xdr:cNvSpPr>
          <a:spLocks noChangeArrowheads="1"/>
        </xdr:cNvSpPr>
      </xdr:nvSpPr>
      <xdr:spPr bwMode="auto">
        <a:xfrm>
          <a:off x="1278654" y="5826724"/>
          <a:ext cx="2639208" cy="5416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291454</xdr:colOff>
      <xdr:row>17</xdr:row>
      <xdr:rowOff>72418</xdr:rowOff>
    </xdr:from>
    <xdr:to>
      <xdr:col>4</xdr:col>
      <xdr:colOff>510837</xdr:colOff>
      <xdr:row>19</xdr:row>
      <xdr:rowOff>192942</xdr:rowOff>
    </xdr:to>
    <xdr:sp macro="" textlink="">
      <xdr:nvSpPr>
        <xdr:cNvPr id="3148" name="AutoShape 2">
          <a:hlinkClick xmlns:r="http://schemas.openxmlformats.org/officeDocument/2006/relationships" r:id="rId6"/>
          <a:extLst>
            <a:ext uri="{FF2B5EF4-FFF2-40B4-BE49-F238E27FC236}">
              <a16:creationId xmlns:a16="http://schemas.microsoft.com/office/drawing/2014/main" id="{F1095C0C-B56C-4FD3-A388-A737575FA75F}"/>
            </a:ext>
          </a:extLst>
        </xdr:cNvPr>
        <xdr:cNvSpPr>
          <a:spLocks noChangeArrowheads="1"/>
        </xdr:cNvSpPr>
      </xdr:nvSpPr>
      <xdr:spPr bwMode="auto">
        <a:xfrm>
          <a:off x="1256240" y="3561283"/>
          <a:ext cx="2648721" cy="4944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291456</xdr:colOff>
      <xdr:row>37</xdr:row>
      <xdr:rowOff>21717</xdr:rowOff>
    </xdr:from>
    <xdr:to>
      <xdr:col>4</xdr:col>
      <xdr:colOff>510838</xdr:colOff>
      <xdr:row>39</xdr:row>
      <xdr:rowOff>124636</xdr:rowOff>
    </xdr:to>
    <xdr:sp macro="" textlink="">
      <xdr:nvSpPr>
        <xdr:cNvPr id="3155" name="AutoShape 2">
          <a:hlinkClick xmlns:r="http://schemas.openxmlformats.org/officeDocument/2006/relationships" r:id="rId7"/>
          <a:extLst>
            <a:ext uri="{FF2B5EF4-FFF2-40B4-BE49-F238E27FC236}">
              <a16:creationId xmlns:a16="http://schemas.microsoft.com/office/drawing/2014/main" id="{40FDA008-5BB3-48D1-A200-93D32D72405A}"/>
            </a:ext>
          </a:extLst>
        </xdr:cNvPr>
        <xdr:cNvSpPr>
          <a:spLocks noChangeArrowheads="1"/>
        </xdr:cNvSpPr>
      </xdr:nvSpPr>
      <xdr:spPr bwMode="auto">
        <a:xfrm>
          <a:off x="1256242" y="7350399"/>
          <a:ext cx="2648720" cy="542687"/>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6</xdr:col>
      <xdr:colOff>33350</xdr:colOff>
      <xdr:row>5</xdr:row>
      <xdr:rowOff>22838</xdr:rowOff>
    </xdr:from>
    <xdr:to>
      <xdr:col>8</xdr:col>
      <xdr:colOff>251730</xdr:colOff>
      <xdr:row>7</xdr:row>
      <xdr:rowOff>115340</xdr:rowOff>
    </xdr:to>
    <xdr:sp macro="" textlink="">
      <xdr:nvSpPr>
        <xdr:cNvPr id="3157" name="AutoShape 2">
          <a:hlinkClick xmlns:r="http://schemas.openxmlformats.org/officeDocument/2006/relationships" r:id="rId8"/>
          <a:extLst>
            <a:ext uri="{FF2B5EF4-FFF2-40B4-BE49-F238E27FC236}">
              <a16:creationId xmlns:a16="http://schemas.microsoft.com/office/drawing/2014/main" id="{AB69F4C0-66A8-42E7-B416-9FA939AD6A5C}"/>
            </a:ext>
          </a:extLst>
        </xdr:cNvPr>
        <xdr:cNvSpPr>
          <a:spLocks noChangeArrowheads="1"/>
        </xdr:cNvSpPr>
      </xdr:nvSpPr>
      <xdr:spPr bwMode="auto">
        <a:xfrm>
          <a:off x="4659877" y="1167172"/>
          <a:ext cx="2657061"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 Statement of pipeline assets</a:t>
          </a:r>
        </a:p>
      </xdr:txBody>
    </xdr:sp>
    <xdr:clientData/>
  </xdr:twoCellAnchor>
  <xdr:twoCellAnchor>
    <xdr:from>
      <xdr:col>6</xdr:col>
      <xdr:colOff>81010</xdr:colOff>
      <xdr:row>32</xdr:row>
      <xdr:rowOff>67841</xdr:rowOff>
    </xdr:from>
    <xdr:to>
      <xdr:col>8</xdr:col>
      <xdr:colOff>265938</xdr:colOff>
      <xdr:row>35</xdr:row>
      <xdr:rowOff>52062</xdr:rowOff>
    </xdr:to>
    <xdr:sp macro="" textlink="">
      <xdr:nvSpPr>
        <xdr:cNvPr id="3173" name="AutoShape 2">
          <a:hlinkClick xmlns:r="http://schemas.openxmlformats.org/officeDocument/2006/relationships" r:id="rId9"/>
          <a:extLst>
            <a:ext uri="{FF2B5EF4-FFF2-40B4-BE49-F238E27FC236}">
              <a16:creationId xmlns:a16="http://schemas.microsoft.com/office/drawing/2014/main" id="{5DB0366B-F568-43A4-B109-B33E134098CB}"/>
            </a:ext>
          </a:extLst>
        </xdr:cNvPr>
        <xdr:cNvSpPr>
          <a:spLocks noChangeAspect="1" noChangeArrowheads="1"/>
        </xdr:cNvSpPr>
      </xdr:nvSpPr>
      <xdr:spPr bwMode="auto">
        <a:xfrm>
          <a:off x="4723412" y="6442919"/>
          <a:ext cx="2639148"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 Weighted average price</a:t>
          </a:r>
        </a:p>
      </xdr:txBody>
    </xdr:sp>
    <xdr:clientData/>
  </xdr:twoCellAnchor>
  <xdr:twoCellAnchor>
    <xdr:from>
      <xdr:col>6</xdr:col>
      <xdr:colOff>59378</xdr:colOff>
      <xdr:row>39</xdr:row>
      <xdr:rowOff>74758</xdr:rowOff>
    </xdr:from>
    <xdr:to>
      <xdr:col>8</xdr:col>
      <xdr:colOff>275590</xdr:colOff>
      <xdr:row>42</xdr:row>
      <xdr:rowOff>11385</xdr:rowOff>
    </xdr:to>
    <xdr:sp macro="" textlink="">
      <xdr:nvSpPr>
        <xdr:cNvPr id="3176" name="AutoShape 2">
          <a:hlinkClick xmlns:r="http://schemas.openxmlformats.org/officeDocument/2006/relationships" r:id="rId10"/>
          <a:extLst>
            <a:ext uri="{FF2B5EF4-FFF2-40B4-BE49-F238E27FC236}">
              <a16:creationId xmlns:a16="http://schemas.microsoft.com/office/drawing/2014/main" id="{56D90F8C-FFE5-47D2-9272-FEC88D2B469F}"/>
            </a:ext>
          </a:extLst>
        </xdr:cNvPr>
        <xdr:cNvSpPr>
          <a:spLocks noChangeArrowheads="1"/>
        </xdr:cNvSpPr>
      </xdr:nvSpPr>
      <xdr:spPr bwMode="auto">
        <a:xfrm>
          <a:off x="4708130" y="7824887"/>
          <a:ext cx="2651979" cy="48453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6. Notes</a:t>
          </a:r>
        </a:p>
      </xdr:txBody>
    </xdr:sp>
    <xdr:clientData/>
  </xdr:twoCellAnchor>
  <xdr:twoCellAnchor>
    <xdr:from>
      <xdr:col>6</xdr:col>
      <xdr:colOff>215380</xdr:colOff>
      <xdr:row>8</xdr:row>
      <xdr:rowOff>112927</xdr:rowOff>
    </xdr:from>
    <xdr:to>
      <xdr:col>8</xdr:col>
      <xdr:colOff>402608</xdr:colOff>
      <xdr:row>11</xdr:row>
      <xdr:rowOff>74188</xdr:rowOff>
    </xdr:to>
    <xdr:sp macro="" textlink="">
      <xdr:nvSpPr>
        <xdr:cNvPr id="21" name="AutoShape 2">
          <a:hlinkClick xmlns:r="http://schemas.openxmlformats.org/officeDocument/2006/relationships" r:id="rId11"/>
          <a:extLst>
            <a:ext uri="{FF2B5EF4-FFF2-40B4-BE49-F238E27FC236}">
              <a16:creationId xmlns:a16="http://schemas.microsoft.com/office/drawing/2014/main" id="{BC0EE022-1A10-4F3F-872F-0D5C71D096A6}"/>
            </a:ext>
          </a:extLst>
        </xdr:cNvPr>
        <xdr:cNvSpPr>
          <a:spLocks noChangeArrowheads="1"/>
        </xdr:cNvSpPr>
      </xdr:nvSpPr>
      <xdr:spPr bwMode="auto">
        <a:xfrm>
          <a:off x="4905407" y="1891019"/>
          <a:ext cx="2651907" cy="5122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Pipeline asset useful life</a:t>
          </a:r>
        </a:p>
      </xdr:txBody>
    </xdr:sp>
    <xdr:clientData/>
  </xdr:twoCellAnchor>
  <xdr:twoCellAnchor>
    <xdr:from>
      <xdr:col>2</xdr:col>
      <xdr:colOff>302848</xdr:colOff>
      <xdr:row>25</xdr:row>
      <xdr:rowOff>23210</xdr:rowOff>
    </xdr:from>
    <xdr:to>
      <xdr:col>4</xdr:col>
      <xdr:colOff>506385</xdr:colOff>
      <xdr:row>27</xdr:row>
      <xdr:rowOff>116538</xdr:rowOff>
    </xdr:to>
    <xdr:sp macro="" textlink="">
      <xdr:nvSpPr>
        <xdr:cNvPr id="24" name="AutoShape 2">
          <a:hlinkClick xmlns:r="http://schemas.openxmlformats.org/officeDocument/2006/relationships" r:id="rId12"/>
          <a:extLst>
            <a:ext uri="{FF2B5EF4-FFF2-40B4-BE49-F238E27FC236}">
              <a16:creationId xmlns:a16="http://schemas.microsoft.com/office/drawing/2014/main" id="{9ECB55AA-06B5-4922-A038-75B27184740D}"/>
            </a:ext>
          </a:extLst>
        </xdr:cNvPr>
        <xdr:cNvSpPr>
          <a:spLocks noChangeArrowheads="1"/>
        </xdr:cNvSpPr>
      </xdr:nvSpPr>
      <xdr:spPr bwMode="auto">
        <a:xfrm>
          <a:off x="1289859" y="5039112"/>
          <a:ext cx="2639167" cy="537241"/>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6</xdr:col>
      <xdr:colOff>230083</xdr:colOff>
      <xdr:row>21</xdr:row>
      <xdr:rowOff>20283</xdr:rowOff>
    </xdr:from>
    <xdr:to>
      <xdr:col>8</xdr:col>
      <xdr:colOff>401930</xdr:colOff>
      <xdr:row>24</xdr:row>
      <xdr:rowOff>1148</xdr:rowOff>
    </xdr:to>
    <xdr:sp macro="" textlink="">
      <xdr:nvSpPr>
        <xdr:cNvPr id="28" name="AutoShape 2">
          <a:hlinkClick xmlns:r="http://schemas.openxmlformats.org/officeDocument/2006/relationships" r:id="rId13"/>
          <a:extLst>
            <a:ext uri="{FF2B5EF4-FFF2-40B4-BE49-F238E27FC236}">
              <a16:creationId xmlns:a16="http://schemas.microsoft.com/office/drawing/2014/main" id="{F4E84FE4-8279-4276-B0EF-5B05A20ED62B}"/>
            </a:ext>
          </a:extLst>
        </xdr:cNvPr>
        <xdr:cNvSpPr>
          <a:spLocks noChangeArrowheads="1"/>
        </xdr:cNvSpPr>
      </xdr:nvSpPr>
      <xdr:spPr bwMode="auto">
        <a:xfrm>
          <a:off x="4913760" y="4256791"/>
          <a:ext cx="2632812" cy="55759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62077</xdr:colOff>
      <xdr:row>25</xdr:row>
      <xdr:rowOff>36263</xdr:rowOff>
    </xdr:from>
    <xdr:to>
      <xdr:col>8</xdr:col>
      <xdr:colOff>259757</xdr:colOff>
      <xdr:row>28</xdr:row>
      <xdr:rowOff>11095</xdr:rowOff>
    </xdr:to>
    <xdr:sp macro="" textlink="">
      <xdr:nvSpPr>
        <xdr:cNvPr id="31" name="AutoShape 2">
          <a:hlinkClick xmlns:r="http://schemas.openxmlformats.org/officeDocument/2006/relationships" r:id="rId14"/>
          <a:extLst>
            <a:ext uri="{FF2B5EF4-FFF2-40B4-BE49-F238E27FC236}">
              <a16:creationId xmlns:a16="http://schemas.microsoft.com/office/drawing/2014/main" id="{909988D9-B90F-4513-BE63-0110ABCFCFDC}"/>
            </a:ext>
          </a:extLst>
        </xdr:cNvPr>
        <xdr:cNvSpPr>
          <a:spLocks noChangeArrowheads="1"/>
        </xdr:cNvSpPr>
      </xdr:nvSpPr>
      <xdr:spPr bwMode="auto">
        <a:xfrm>
          <a:off x="4688604" y="5052165"/>
          <a:ext cx="2651978"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  Recovered capital</a:t>
          </a:r>
        </a:p>
      </xdr:txBody>
    </xdr:sp>
    <xdr:clientData/>
  </xdr:twoCellAnchor>
  <xdr:twoCellAnchor>
    <xdr:from>
      <xdr:col>6</xdr:col>
      <xdr:colOff>221067</xdr:colOff>
      <xdr:row>16</xdr:row>
      <xdr:rowOff>83757</xdr:rowOff>
    </xdr:from>
    <xdr:to>
      <xdr:col>8</xdr:col>
      <xdr:colOff>408498</xdr:colOff>
      <xdr:row>19</xdr:row>
      <xdr:rowOff>70942</xdr:rowOff>
    </xdr:to>
    <xdr:sp macro="" textlink="">
      <xdr:nvSpPr>
        <xdr:cNvPr id="34" name="AutoShape 2">
          <a:hlinkClick xmlns:r="http://schemas.openxmlformats.org/officeDocument/2006/relationships" r:id="rId15"/>
          <a:extLst>
            <a:ext uri="{FF2B5EF4-FFF2-40B4-BE49-F238E27FC236}">
              <a16:creationId xmlns:a16="http://schemas.microsoft.com/office/drawing/2014/main" id="{C497C68C-8B66-4B06-8A8C-D2E92C0E4D3C}"/>
            </a:ext>
          </a:extLst>
        </xdr:cNvPr>
        <xdr:cNvSpPr>
          <a:spLocks noChangeArrowheads="1"/>
        </xdr:cNvSpPr>
      </xdr:nvSpPr>
      <xdr:spPr bwMode="auto">
        <a:xfrm>
          <a:off x="4917444" y="3392061"/>
          <a:ext cx="2655059" cy="55120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299658</xdr:colOff>
      <xdr:row>35</xdr:row>
      <xdr:rowOff>129379</xdr:rowOff>
    </xdr:from>
    <xdr:to>
      <xdr:col>8</xdr:col>
      <xdr:colOff>500136</xdr:colOff>
      <xdr:row>38</xdr:row>
      <xdr:rowOff>84846</xdr:rowOff>
    </xdr:to>
    <xdr:sp macro="" textlink="">
      <xdr:nvSpPr>
        <xdr:cNvPr id="27" name="AutoShape 2">
          <a:hlinkClick xmlns:r="http://schemas.openxmlformats.org/officeDocument/2006/relationships" r:id="rId16"/>
          <a:extLst>
            <a:ext uri="{FF2B5EF4-FFF2-40B4-BE49-F238E27FC236}">
              <a16:creationId xmlns:a16="http://schemas.microsoft.com/office/drawing/2014/main" id="{5370AEFC-7432-4DC7-98FA-56D5F8960780}"/>
            </a:ext>
          </a:extLst>
        </xdr:cNvPr>
        <xdr:cNvSpPr>
          <a:spLocks noChangeArrowheads="1"/>
        </xdr:cNvSpPr>
      </xdr:nvSpPr>
      <xdr:spPr bwMode="auto">
        <a:xfrm>
          <a:off x="5059535" y="7131865"/>
          <a:ext cx="2651907" cy="53215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6</xdr:col>
      <xdr:colOff>222955</xdr:colOff>
      <xdr:row>12</xdr:row>
      <xdr:rowOff>83464</xdr:rowOff>
    </xdr:from>
    <xdr:to>
      <xdr:col>8</xdr:col>
      <xdr:colOff>423225</xdr:colOff>
      <xdr:row>15</xdr:row>
      <xdr:rowOff>25098</xdr:rowOff>
    </xdr:to>
    <xdr:sp macro="" textlink="">
      <xdr:nvSpPr>
        <xdr:cNvPr id="35" name="AutoShape 2">
          <a:hlinkClick xmlns:r="http://schemas.openxmlformats.org/officeDocument/2006/relationships" r:id="rId17"/>
          <a:extLst>
            <a:ext uri="{FF2B5EF4-FFF2-40B4-BE49-F238E27FC236}">
              <a16:creationId xmlns:a16="http://schemas.microsoft.com/office/drawing/2014/main" id="{6A6BAF74-5167-42B3-A4FD-A3557AF01BCD}"/>
            </a:ext>
          </a:extLst>
        </xdr:cNvPr>
        <xdr:cNvSpPr>
          <a:spLocks noChangeArrowheads="1"/>
        </xdr:cNvSpPr>
      </xdr:nvSpPr>
      <xdr:spPr bwMode="auto">
        <a:xfrm>
          <a:off x="4909807" y="2612375"/>
          <a:ext cx="2661409" cy="49976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Pipeline asset impairment</a:t>
          </a:r>
        </a:p>
      </xdr:txBody>
    </xdr:sp>
    <xdr:clientData/>
  </xdr:twoCellAnchor>
  <xdr:twoCellAnchor>
    <xdr:from>
      <xdr:col>6</xdr:col>
      <xdr:colOff>298141</xdr:colOff>
      <xdr:row>29</xdr:row>
      <xdr:rowOff>812</xdr:rowOff>
    </xdr:from>
    <xdr:to>
      <xdr:col>8</xdr:col>
      <xdr:colOff>501443</xdr:colOff>
      <xdr:row>31</xdr:row>
      <xdr:rowOff>103468</xdr:rowOff>
    </xdr:to>
    <xdr:sp macro="" textlink="">
      <xdr:nvSpPr>
        <xdr:cNvPr id="36" name="AutoShape 2">
          <a:hlinkClick xmlns:r="http://schemas.openxmlformats.org/officeDocument/2006/relationships" r:id="rId18"/>
          <a:extLst>
            <a:ext uri="{FF2B5EF4-FFF2-40B4-BE49-F238E27FC236}">
              <a16:creationId xmlns:a16="http://schemas.microsoft.com/office/drawing/2014/main" id="{28755815-1133-4138-AC57-319F0D908C5E}"/>
            </a:ext>
          </a:extLst>
        </xdr:cNvPr>
        <xdr:cNvSpPr>
          <a:spLocks noChangeArrowheads="1"/>
        </xdr:cNvSpPr>
      </xdr:nvSpPr>
      <xdr:spPr bwMode="auto">
        <a:xfrm>
          <a:off x="5064368" y="5780232"/>
          <a:ext cx="2648654" cy="54000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6</xdr:col>
      <xdr:colOff>79007</xdr:colOff>
      <xdr:row>43</xdr:row>
      <xdr:rowOff>90419</xdr:rowOff>
    </xdr:from>
    <xdr:to>
      <xdr:col>8</xdr:col>
      <xdr:colOff>276398</xdr:colOff>
      <xdr:row>46</xdr:row>
      <xdr:rowOff>33314</xdr:rowOff>
    </xdr:to>
    <xdr:sp macro="" textlink="">
      <xdr:nvSpPr>
        <xdr:cNvPr id="22" name="AutoShape 2">
          <a:hlinkClick xmlns:r="http://schemas.openxmlformats.org/officeDocument/2006/relationships" r:id="rId19"/>
          <a:extLst>
            <a:ext uri="{FF2B5EF4-FFF2-40B4-BE49-F238E27FC236}">
              <a16:creationId xmlns:a16="http://schemas.microsoft.com/office/drawing/2014/main" id="{B7D51B33-8CBE-4F66-9741-B62523870E54}"/>
            </a:ext>
          </a:extLst>
        </xdr:cNvPr>
        <xdr:cNvSpPr>
          <a:spLocks noChangeArrowheads="1"/>
        </xdr:cNvSpPr>
      </xdr:nvSpPr>
      <xdr:spPr bwMode="auto">
        <a:xfrm>
          <a:off x="4711884" y="8623116"/>
          <a:ext cx="2648659" cy="4817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Amendment record</a:t>
          </a:r>
        </a:p>
      </xdr:txBody>
    </xdr:sp>
    <xdr:clientData/>
  </xdr:twoCellAnchor>
  <xdr:twoCellAnchor>
    <xdr:from>
      <xdr:col>1</xdr:col>
      <xdr:colOff>259522</xdr:colOff>
      <xdr:row>9</xdr:row>
      <xdr:rowOff>36168</xdr:rowOff>
    </xdr:from>
    <xdr:to>
      <xdr:col>4</xdr:col>
      <xdr:colOff>194037</xdr:colOff>
      <xdr:row>12</xdr:row>
      <xdr:rowOff>10898</xdr:rowOff>
    </xdr:to>
    <xdr:sp macro="" textlink="">
      <xdr:nvSpPr>
        <xdr:cNvPr id="25" name="AutoShape 15">
          <a:hlinkClick xmlns:r="http://schemas.openxmlformats.org/officeDocument/2006/relationships" r:id="rId20"/>
          <a:extLst>
            <a:ext uri="{FF2B5EF4-FFF2-40B4-BE49-F238E27FC236}">
              <a16:creationId xmlns:a16="http://schemas.microsoft.com/office/drawing/2014/main" id="{054E5E60-D728-4941-8C91-CD961D491DAB}"/>
            </a:ext>
          </a:extLst>
        </xdr:cNvPr>
        <xdr:cNvSpPr>
          <a:spLocks noChangeArrowheads="1"/>
        </xdr:cNvSpPr>
      </xdr:nvSpPr>
      <xdr:spPr bwMode="auto">
        <a:xfrm>
          <a:off x="819058" y="1969421"/>
          <a:ext cx="2639161" cy="541766"/>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Summary</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15015</xdr:colOff>
      <xdr:row>1</xdr:row>
      <xdr:rowOff>7507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092C569-7EE9-41FA-A539-543E42CC12AC}"/>
            </a:ext>
          </a:extLst>
        </xdr:cNvPr>
        <xdr:cNvSpPr>
          <a:spLocks noChangeArrowheads="1"/>
        </xdr:cNvSpPr>
      </xdr:nvSpPr>
      <xdr:spPr bwMode="auto">
        <a:xfrm>
          <a:off x="0" y="0"/>
          <a:ext cx="850040" cy="26785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xdr:colOff>
      <xdr:row>0</xdr:row>
      <xdr:rowOff>0</xdr:rowOff>
    </xdr:from>
    <xdr:to>
      <xdr:col>1</xdr:col>
      <xdr:colOff>7900</xdr:colOff>
      <xdr:row>1</xdr:row>
      <xdr:rowOff>7901</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2CAE35C1-6331-4625-A381-BA30F1E52E9C}"/>
            </a:ext>
          </a:extLst>
        </xdr:cNvPr>
        <xdr:cNvSpPr>
          <a:spLocks noChangeArrowheads="1"/>
        </xdr:cNvSpPr>
      </xdr:nvSpPr>
      <xdr:spPr bwMode="auto">
        <a:xfrm>
          <a:off x="1" y="0"/>
          <a:ext cx="798474" cy="26507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533400</xdr:colOff>
      <xdr:row>1</xdr:row>
      <xdr:rowOff>6426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82BE71C-3D73-4FC5-A6C0-70D393403A4D}"/>
            </a:ext>
          </a:extLst>
        </xdr:cNvPr>
        <xdr:cNvSpPr>
          <a:spLocks noChangeArrowheads="1"/>
        </xdr:cNvSpPr>
      </xdr:nvSpPr>
      <xdr:spPr bwMode="auto">
        <a:xfrm>
          <a:off x="0" y="0"/>
          <a:ext cx="533400" cy="26677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0</xdr:colOff>
      <xdr:row>0</xdr:row>
      <xdr:rowOff>0</xdr:rowOff>
    </xdr:from>
    <xdr:to>
      <xdr:col>1</xdr:col>
      <xdr:colOff>15015</xdr:colOff>
      <xdr:row>1</xdr:row>
      <xdr:rowOff>7507</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6D2D6CC9-19BE-4B62-9C76-03BC569E7668}"/>
            </a:ext>
          </a:extLst>
        </xdr:cNvPr>
        <xdr:cNvSpPr>
          <a:spLocks noChangeArrowheads="1"/>
        </xdr:cNvSpPr>
      </xdr:nvSpPr>
      <xdr:spPr bwMode="auto">
        <a:xfrm>
          <a:off x="0" y="0"/>
          <a:ext cx="859565" cy="26785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xdr:colOff>
      <xdr:row>0</xdr:row>
      <xdr:rowOff>0</xdr:rowOff>
    </xdr:from>
    <xdr:to>
      <xdr:col>1</xdr:col>
      <xdr:colOff>7900</xdr:colOff>
      <xdr:row>1</xdr:row>
      <xdr:rowOff>7901</xdr:rowOff>
    </xdr:to>
    <xdr:sp macro="" textlink="">
      <xdr:nvSpPr>
        <xdr:cNvPr id="4" name="AutoShape 45">
          <a:hlinkClick xmlns:r="http://schemas.openxmlformats.org/officeDocument/2006/relationships" r:id="rId1"/>
          <a:extLst>
            <a:ext uri="{FF2B5EF4-FFF2-40B4-BE49-F238E27FC236}">
              <a16:creationId xmlns:a16="http://schemas.microsoft.com/office/drawing/2014/main" id="{C8FBBCB6-EB65-4569-8CC3-F950DEA0338A}"/>
            </a:ext>
          </a:extLst>
        </xdr:cNvPr>
        <xdr:cNvSpPr>
          <a:spLocks noChangeArrowheads="1"/>
        </xdr:cNvSpPr>
      </xdr:nvSpPr>
      <xdr:spPr bwMode="auto">
        <a:xfrm>
          <a:off x="1" y="0"/>
          <a:ext cx="858799" cy="2682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1294" name="Group 1">
          <a:extLst>
            <a:ext uri="{FF2B5EF4-FFF2-40B4-BE49-F238E27FC236}">
              <a16:creationId xmlns:a16="http://schemas.microsoft.com/office/drawing/2014/main" id="{66FAC200-D74A-4CBF-B24F-7CD169BEFF3D}"/>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ED649E00-9DE7-4004-8785-14F0CCB6BEE5}"/>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1300" name="Picture 3">
            <a:extLst>
              <a:ext uri="{FF2B5EF4-FFF2-40B4-BE49-F238E27FC236}">
                <a16:creationId xmlns:a16="http://schemas.microsoft.com/office/drawing/2014/main" id="{045DB534-6A12-4689-9DCC-4D7A62EC33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1295" name="Group 7">
          <a:extLst>
            <a:ext uri="{FF2B5EF4-FFF2-40B4-BE49-F238E27FC236}">
              <a16:creationId xmlns:a16="http://schemas.microsoft.com/office/drawing/2014/main" id="{9CA2EDE8-1548-408B-AB4A-3BB1F8D3E31C}"/>
            </a:ext>
          </a:extLst>
        </xdr:cNvPr>
        <xdr:cNvGrpSpPr>
          <a:grpSpLocks/>
        </xdr:cNvGrpSpPr>
      </xdr:nvGrpSpPr>
      <xdr:grpSpPr bwMode="auto">
        <a:xfrm>
          <a:off x="0" y="0"/>
          <a:ext cx="8382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8114D377-8678-413C-BF65-D483E4B2A4EF}"/>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1298" name="Picture 9">
            <a:extLst>
              <a:ext uri="{FF2B5EF4-FFF2-40B4-BE49-F238E27FC236}">
                <a16:creationId xmlns:a16="http://schemas.microsoft.com/office/drawing/2014/main" id="{230FD155-5F4D-491A-ADC4-217FFECBB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533400</xdr:colOff>
      <xdr:row>1</xdr:row>
      <xdr:rowOff>1922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36E2D858-7DD5-4C4B-A5C6-83AED0095700}"/>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714</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DE21B3E-640A-452B-975F-9B6C43D18743}"/>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533400</xdr:colOff>
      <xdr:row>1</xdr:row>
      <xdr:rowOff>6426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FC610C1-932C-4C84-8A1A-FEBB846EE873}"/>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3616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6D09095-9307-4177-A651-ECE73D0DC60E}"/>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533400</xdr:colOff>
      <xdr:row>1</xdr:row>
      <xdr:rowOff>6426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E2083A0C-89BE-42DC-8997-9B8FB33D2899}"/>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533400</xdr:colOff>
      <xdr:row>1</xdr:row>
      <xdr:rowOff>6426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3C3780FB-3AD8-4FCA-891B-74676D5C217F}"/>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2318" name="Group 1">
          <a:extLst>
            <a:ext uri="{FF2B5EF4-FFF2-40B4-BE49-F238E27FC236}">
              <a16:creationId xmlns:a16="http://schemas.microsoft.com/office/drawing/2014/main" id="{8A5359C8-5B49-46F2-9C7F-33EAFBEC2C04}"/>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433DD827-2ECF-4BC3-9E0D-849EB8992F37}"/>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2324" name="Picture 3">
            <a:extLst>
              <a:ext uri="{FF2B5EF4-FFF2-40B4-BE49-F238E27FC236}">
                <a16:creationId xmlns:a16="http://schemas.microsoft.com/office/drawing/2014/main" id="{38E87E58-5D23-4F1D-9B9E-ADF596604E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2319" name="Group 7">
          <a:extLst>
            <a:ext uri="{FF2B5EF4-FFF2-40B4-BE49-F238E27FC236}">
              <a16:creationId xmlns:a16="http://schemas.microsoft.com/office/drawing/2014/main" id="{CEAB1AD5-E376-47DD-B23E-09D161BE9777}"/>
            </a:ext>
          </a:extLst>
        </xdr:cNvPr>
        <xdr:cNvGrpSpPr>
          <a:grpSpLocks/>
        </xdr:cNvGrpSpPr>
      </xdr:nvGrpSpPr>
      <xdr:grpSpPr bwMode="auto">
        <a:xfrm>
          <a:off x="0" y="0"/>
          <a:ext cx="8382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FA3973E2-98D1-4A48-9829-EF0CA274B7D7}"/>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2322" name="Picture 9">
            <a:extLst>
              <a:ext uri="{FF2B5EF4-FFF2-40B4-BE49-F238E27FC236}">
                <a16:creationId xmlns:a16="http://schemas.microsoft.com/office/drawing/2014/main" id="{9F6AF19D-9E7C-4264-A872-82E8E0495E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533400</xdr:colOff>
      <xdr:row>1</xdr:row>
      <xdr:rowOff>6426</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54791EBB-3C43-46A1-9AFE-3795F61ED4D9}"/>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25351</xdr:colOff>
      <xdr:row>0</xdr:row>
      <xdr:rowOff>156689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DFA06B7-C5BF-4E9A-BD79-F8FA21958205}"/>
            </a:ext>
          </a:extLst>
        </xdr:cNvPr>
        <xdr:cNvSpPr>
          <a:spLocks noChangeArrowheads="1"/>
        </xdr:cNvSpPr>
      </xdr:nvSpPr>
      <xdr:spPr bwMode="auto">
        <a:xfrm>
          <a:off x="0" y="0"/>
          <a:ext cx="809624" cy="23812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170</xdr:colOff>
      <xdr:row>1</xdr:row>
      <xdr:rowOff>3343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3E93C80F-4527-4191-A3BE-388582C072D6}"/>
            </a:ext>
          </a:extLst>
        </xdr:cNvPr>
        <xdr:cNvSpPr>
          <a:spLocks noChangeArrowheads="1"/>
        </xdr:cNvSpPr>
      </xdr:nvSpPr>
      <xdr:spPr bwMode="auto">
        <a:xfrm>
          <a:off x="0" y="0"/>
          <a:ext cx="828845" cy="26369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8471" name="Group 1">
          <a:extLst>
            <a:ext uri="{FF2B5EF4-FFF2-40B4-BE49-F238E27FC236}">
              <a16:creationId xmlns:a16="http://schemas.microsoft.com/office/drawing/2014/main" id="{911FA263-8A89-47FD-AD8B-B7ACF28D479D}"/>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D8E91CE8-8BD4-47F9-9B0C-16B2F7EBAF69}"/>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8477" name="Picture 3">
            <a:extLst>
              <a:ext uri="{FF2B5EF4-FFF2-40B4-BE49-F238E27FC236}">
                <a16:creationId xmlns:a16="http://schemas.microsoft.com/office/drawing/2014/main" id="{5F1AB52A-09C1-4143-BB75-DDEF68A78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8472" name="Group 7">
          <a:extLst>
            <a:ext uri="{FF2B5EF4-FFF2-40B4-BE49-F238E27FC236}">
              <a16:creationId xmlns:a16="http://schemas.microsoft.com/office/drawing/2014/main" id="{A8EF6B99-FA3A-4252-8CCC-66B5530EF606}"/>
            </a:ext>
          </a:extLst>
        </xdr:cNvPr>
        <xdr:cNvGrpSpPr>
          <a:grpSpLocks/>
        </xdr:cNvGrpSpPr>
      </xdr:nvGrpSpPr>
      <xdr:grpSpPr bwMode="auto">
        <a:xfrm>
          <a:off x="0" y="0"/>
          <a:ext cx="8382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D0F2A906-6518-4BC6-9D40-372BAD2CEE6D}"/>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8475" name="Picture 9">
            <a:extLst>
              <a:ext uri="{FF2B5EF4-FFF2-40B4-BE49-F238E27FC236}">
                <a16:creationId xmlns:a16="http://schemas.microsoft.com/office/drawing/2014/main" id="{1E35716A-E911-4EDF-92FB-0E550BCD9F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564033</xdr:colOff>
      <xdr:row>0</xdr:row>
      <xdr:rowOff>189027</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65BE2205-9953-4C07-B85A-8B13E9CCF13C}"/>
            </a:ext>
          </a:extLst>
        </xdr:cNvPr>
        <xdr:cNvSpPr>
          <a:spLocks noChangeArrowheads="1"/>
        </xdr:cNvSpPr>
      </xdr:nvSpPr>
      <xdr:spPr bwMode="auto">
        <a:xfrm>
          <a:off x="0" y="0"/>
          <a:ext cx="803413" cy="28989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xdr:col>
      <xdr:colOff>0</xdr:colOff>
      <xdr:row>1</xdr:row>
      <xdr:rowOff>6601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DAB0BEE6-E3BF-479F-87CC-4186BF6F8291}"/>
            </a:ext>
          </a:extLst>
        </xdr:cNvPr>
        <xdr:cNvSpPr>
          <a:spLocks noChangeArrowheads="1"/>
        </xdr:cNvSpPr>
      </xdr:nvSpPr>
      <xdr:spPr bwMode="auto">
        <a:xfrm>
          <a:off x="19050" y="38100"/>
          <a:ext cx="819150" cy="2288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547454</xdr:colOff>
      <xdr:row>0</xdr:row>
      <xdr:rowOff>151423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6439B8F-DDC6-449B-AC17-D7DE0F9599A8}"/>
            </a:ext>
          </a:extLst>
        </xdr:cNvPr>
        <xdr:cNvSpPr>
          <a:spLocks noChangeArrowheads="1"/>
        </xdr:cNvSpPr>
      </xdr:nvSpPr>
      <xdr:spPr bwMode="auto">
        <a:xfrm>
          <a:off x="0" y="0"/>
          <a:ext cx="776654" cy="22713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12700</xdr:colOff>
      <xdr:row>0</xdr:row>
      <xdr:rowOff>165100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CEFD7DC-A326-40EA-8703-8AA8339F1906}"/>
            </a:ext>
          </a:extLst>
        </xdr:cNvPr>
        <xdr:cNvSpPr>
          <a:spLocks noChangeArrowheads="1"/>
        </xdr:cNvSpPr>
      </xdr:nvSpPr>
      <xdr:spPr bwMode="auto">
        <a:xfrm>
          <a:off x="0" y="0"/>
          <a:ext cx="819150" cy="24765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0270" name="Group 1">
          <a:extLst>
            <a:ext uri="{FF2B5EF4-FFF2-40B4-BE49-F238E27FC236}">
              <a16:creationId xmlns:a16="http://schemas.microsoft.com/office/drawing/2014/main" id="{179843C8-2AB5-4A53-9D01-39106DA17EA4}"/>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78B3B660-7814-4044-A832-B5E69CCC6541}"/>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0276" name="Picture 3">
            <a:extLst>
              <a:ext uri="{FF2B5EF4-FFF2-40B4-BE49-F238E27FC236}">
                <a16:creationId xmlns:a16="http://schemas.microsoft.com/office/drawing/2014/main" id="{5C8BAFFB-C426-43E6-959F-AEE875512F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0271" name="Group 7">
          <a:extLst>
            <a:ext uri="{FF2B5EF4-FFF2-40B4-BE49-F238E27FC236}">
              <a16:creationId xmlns:a16="http://schemas.microsoft.com/office/drawing/2014/main" id="{6A15A5F5-62BA-497A-9A4D-5CF7A5A7781A}"/>
            </a:ext>
          </a:extLst>
        </xdr:cNvPr>
        <xdr:cNvGrpSpPr>
          <a:grpSpLocks/>
        </xdr:cNvGrpSpPr>
      </xdr:nvGrpSpPr>
      <xdr:grpSpPr bwMode="auto">
        <a:xfrm>
          <a:off x="0" y="0"/>
          <a:ext cx="8382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D1C82E6E-FB3C-48FA-90D4-174025AB76AE}"/>
              </a:ext>
            </a:extLst>
          </xdr:cNvPr>
          <xdr:cNvSpPr>
            <a:spLocks noChangeArrowheads="1"/>
          </xdr:cNvSpPr>
        </xdr:nvSpPr>
        <xdr:spPr bwMode="auto">
          <a:xfrm>
            <a:off x="-635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0274" name="Picture 9">
            <a:extLst>
              <a:ext uri="{FF2B5EF4-FFF2-40B4-BE49-F238E27FC236}">
                <a16:creationId xmlns:a16="http://schemas.microsoft.com/office/drawing/2014/main" id="{F368A0B9-5E7E-47C4-803A-19A4852C7A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548180</xdr:colOff>
      <xdr:row>1</xdr:row>
      <xdr:rowOff>6426</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129D75F7-1908-47EB-985C-F7A73FDEC85B}"/>
            </a:ext>
          </a:extLst>
        </xdr:cNvPr>
        <xdr:cNvSpPr>
          <a:spLocks noChangeArrowheads="1"/>
        </xdr:cNvSpPr>
      </xdr:nvSpPr>
      <xdr:spPr bwMode="auto">
        <a:xfrm>
          <a:off x="0" y="0"/>
          <a:ext cx="79057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4A9DD33-923E-4B59-B446-72EC58B17B6F}"/>
            </a:ext>
          </a:extLst>
        </xdr:cNvPr>
        <xdr:cNvSpPr>
          <a:spLocks noChangeArrowheads="1"/>
        </xdr:cNvSpPr>
      </xdr:nvSpPr>
      <xdr:spPr bwMode="auto">
        <a:xfrm>
          <a:off x="0" y="0"/>
          <a:ext cx="8382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11075</xdr:colOff>
      <xdr:row>1</xdr:row>
      <xdr:rowOff>11076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C798851D-DD32-4714-AA6A-D592FA3A5CF9}"/>
            </a:ext>
          </a:extLst>
        </xdr:cNvPr>
        <xdr:cNvSpPr>
          <a:spLocks noChangeArrowheads="1"/>
        </xdr:cNvSpPr>
      </xdr:nvSpPr>
      <xdr:spPr bwMode="auto">
        <a:xfrm>
          <a:off x="1" y="0"/>
          <a:ext cx="764214" cy="26581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agasau-my.sharepoint.com/Users/VercauterenM/AppData/Local/Microsoft/Windows/INetCache/Content.Outlook/RAMT3GI4/210923_Regulatory%20Workpapers%20ExpRCM%20_Draft%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Adjustments"/>
      <sheetName val="Cover (PCA)"/>
      <sheetName val="2. Revenues and expenses (PCA)"/>
      <sheetName val="2. Revenues and expenses (PCI)"/>
      <sheetName val="2.4 Shared costs (PCA)"/>
      <sheetName val="2.4 Shared costs (PCI)"/>
      <sheetName val="3.0 Statement pipeline (PCA)"/>
      <sheetName val="3.0 Statement pipeline (PCI)"/>
      <sheetName val="3.1 Asset useful life"/>
      <sheetName val="3.3 Depreciation am (PCA)"/>
      <sheetName val="3.3 Depreciation am (PCI)"/>
      <sheetName val="4. Recovered capital (PCA)"/>
      <sheetName val="4. Recovered capital (PCI)"/>
      <sheetName val="Leasing"/>
      <sheetName val="i.FY21 OPEX"/>
      <sheetName val="PL 300621"/>
      <sheetName val="i.Allocators"/>
      <sheetName val="o.Capital Expenditure"/>
      <sheetName val="c.PCA Depn_Calc"/>
      <sheetName val="c.PCI Depn_Calc"/>
      <sheetName val="i.300621 FAR"/>
      <sheetName val="i.Yr by Yr Capital Exp"/>
      <sheetName val="i.tariff Revenue (2)"/>
      <sheetName val="i.300620 FAR"/>
      <sheetName val="i.2020 PPE note"/>
      <sheetName val="PL 300620_Adj 240820"/>
      <sheetName val="o.CAPEX per PL"/>
      <sheetName val="i.2019 PPE note"/>
      <sheetName val="i.FY19 OPEX"/>
      <sheetName val="i.300619 FAR"/>
      <sheetName val="i.FY19 Depn exp"/>
      <sheetName val="i.300618 FAR"/>
      <sheetName val="i.CAPEX Split within FY2004"/>
      <sheetName val="w.2018_Capital Mtnce extract"/>
      <sheetName val="w.EPC Breakdown workings FY18"/>
    </sheetNames>
    <sheetDataSet>
      <sheetData sheetId="0"/>
      <sheetData sheetId="1"/>
      <sheetData sheetId="2"/>
      <sheetData sheetId="3"/>
      <sheetData sheetId="4"/>
      <sheetData sheetId="5"/>
      <sheetData sheetId="6">
        <row r="9">
          <cell r="C9" t="str">
            <v>Pipelines</v>
          </cell>
        </row>
        <row r="17">
          <cell r="C17" t="str">
            <v>Compressors</v>
          </cell>
        </row>
        <row r="24">
          <cell r="C24" t="str">
            <v>City gates supply regulators and valve stations</v>
          </cell>
        </row>
        <row r="31">
          <cell r="C31" t="str">
            <v>Metering</v>
          </cell>
        </row>
        <row r="38">
          <cell r="C38" t="str">
            <v>Odorant plants</v>
          </cell>
        </row>
        <row r="45">
          <cell r="C45" t="str">
            <v>SCADA (Communications)</v>
          </cell>
        </row>
        <row r="52">
          <cell r="C52" t="str">
            <v>Buildings</v>
          </cell>
        </row>
        <row r="59">
          <cell r="C59" t="str">
            <v>Land and easements</v>
          </cell>
        </row>
        <row r="65">
          <cell r="C65" t="str">
            <v>Other depreciable pipeline assets</v>
          </cell>
        </row>
        <row r="72">
          <cell r="C72" t="str">
            <v>Leased Assets</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ables/table1.xml><?xml version="1.0" encoding="utf-8"?>
<table xmlns="http://schemas.openxmlformats.org/spreadsheetml/2006/main" id="1" name="Table1" displayName="Table1" ref="A1:G123" totalsRowShown="0" headerRowDxfId="1" dataDxfId="0">
  <autoFilter ref="A1:G123"/>
  <tableColumns count="7">
    <tableColumn id="1" name="Date" dataDxfId="8"/>
    <tableColumn id="2" name="AER amendment#" dataDxfId="7"/>
    <tableColumn id="3" name="Worksheet" dataDxfId="6"/>
    <tableColumn id="4" name="Table" dataDxfId="5"/>
    <tableColumn id="5" name="Cell" dataDxfId="4"/>
    <tableColumn id="6" name="Change" dataDxfId="3"/>
    <tableColumn id="7" name="Reason" dataDxfId="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spDef>
    <a:ln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seagas.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7.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4"/>
  <sheetViews>
    <sheetView tabSelected="1" zoomScaleNormal="100" workbookViewId="0"/>
  </sheetViews>
  <sheetFormatPr defaultColWidth="9.1796875" defaultRowHeight="12.5" x14ac:dyDescent="0.25"/>
  <cols>
    <col min="1" max="1" width="26.54296875" style="2" customWidth="1"/>
    <col min="2" max="2" width="23.54296875" style="2" customWidth="1"/>
    <col min="3" max="3" width="9.1796875" style="2"/>
    <col min="4" max="4" width="10.54296875" style="2" customWidth="1"/>
    <col min="5" max="5" width="11.7265625" style="2" customWidth="1"/>
    <col min="6" max="8" width="11.1796875" style="2" customWidth="1"/>
    <col min="9" max="9" width="12.1796875" style="2" customWidth="1"/>
    <col min="10" max="10" width="14.54296875" style="2" customWidth="1"/>
    <col min="11" max="11" width="12.81640625" style="2" customWidth="1"/>
    <col min="12" max="16384" width="9.1796875" style="2"/>
  </cols>
  <sheetData>
    <row r="1" spans="1:10" ht="20" x14ac:dyDescent="0.4">
      <c r="A1" s="1" t="s">
        <v>25</v>
      </c>
    </row>
    <row r="2" spans="1:10" ht="20" x14ac:dyDescent="0.4">
      <c r="A2" s="1" t="s">
        <v>161</v>
      </c>
    </row>
    <row r="4" spans="1:10" ht="13" x14ac:dyDescent="0.3">
      <c r="A4" s="3" t="s">
        <v>26</v>
      </c>
    </row>
    <row r="5" spans="1:10" ht="13" thickBot="1" x14ac:dyDescent="0.3"/>
    <row r="6" spans="1:10" ht="15.5" x14ac:dyDescent="0.35">
      <c r="A6" s="388" t="s">
        <v>2</v>
      </c>
      <c r="B6" s="389"/>
      <c r="C6" s="389"/>
      <c r="D6" s="389"/>
      <c r="E6" s="389"/>
      <c r="F6" s="389"/>
      <c r="G6" s="389"/>
      <c r="H6" s="389"/>
      <c r="I6" s="390"/>
    </row>
    <row r="7" spans="1:10" ht="13" x14ac:dyDescent="0.3">
      <c r="A7" s="4" t="s">
        <v>529</v>
      </c>
      <c r="B7" s="5"/>
      <c r="C7" s="5"/>
      <c r="D7" s="5"/>
      <c r="E7" s="5"/>
      <c r="F7" s="5"/>
      <c r="G7" s="5"/>
      <c r="H7" s="5"/>
      <c r="I7" s="6"/>
    </row>
    <row r="8" spans="1:10" ht="13" x14ac:dyDescent="0.3">
      <c r="A8" s="394" t="s">
        <v>3</v>
      </c>
      <c r="B8" s="395"/>
      <c r="C8" s="395"/>
      <c r="D8" s="395"/>
      <c r="E8" s="395"/>
      <c r="F8" s="395"/>
      <c r="G8" s="395"/>
      <c r="H8" s="395"/>
      <c r="I8" s="396"/>
    </row>
    <row r="9" spans="1:10" ht="13.5" thickBot="1" x14ac:dyDescent="0.35">
      <c r="A9" s="391" t="s">
        <v>4</v>
      </c>
      <c r="B9" s="392"/>
      <c r="C9" s="392"/>
      <c r="D9" s="392"/>
      <c r="E9" s="392"/>
      <c r="F9" s="392"/>
      <c r="G9" s="392"/>
      <c r="H9" s="392"/>
      <c r="I9" s="393"/>
    </row>
    <row r="10" spans="1:10" x14ac:dyDescent="0.25">
      <c r="A10" s="415"/>
      <c r="B10" s="416"/>
      <c r="C10" s="416"/>
      <c r="D10" s="416"/>
      <c r="E10" s="416"/>
      <c r="F10" s="416"/>
      <c r="G10" s="416"/>
      <c r="H10" s="416"/>
      <c r="I10" s="416"/>
    </row>
    <row r="11" spans="1:10" x14ac:dyDescent="0.25">
      <c r="A11" s="7" t="s">
        <v>5</v>
      </c>
      <c r="B11" s="8"/>
      <c r="C11" s="8"/>
      <c r="D11" s="9"/>
      <c r="E11" s="9"/>
      <c r="F11" s="9"/>
      <c r="G11" s="9"/>
    </row>
    <row r="12" spans="1:10" x14ac:dyDescent="0.25">
      <c r="A12" s="10" t="s">
        <v>6</v>
      </c>
    </row>
    <row r="14" spans="1:10" x14ac:dyDescent="0.25">
      <c r="J14" s="11"/>
    </row>
    <row r="15" spans="1:10" ht="18" x14ac:dyDescent="0.4">
      <c r="A15" s="12" t="s">
        <v>216</v>
      </c>
      <c r="B15" s="13"/>
      <c r="C15" s="402" t="s">
        <v>556</v>
      </c>
      <c r="D15" s="403"/>
      <c r="E15" s="403"/>
    </row>
    <row r="16" spans="1:10" ht="18" x14ac:dyDescent="0.4">
      <c r="A16" s="14"/>
      <c r="B16" s="14"/>
      <c r="C16" s="381"/>
      <c r="D16" s="381"/>
      <c r="E16" s="381"/>
    </row>
    <row r="17" spans="1:11" ht="18" x14ac:dyDescent="0.4">
      <c r="A17" s="12" t="s">
        <v>27</v>
      </c>
      <c r="B17" s="13"/>
      <c r="C17" s="402">
        <v>81366072976</v>
      </c>
      <c r="D17" s="403"/>
      <c r="E17" s="403"/>
    </row>
    <row r="18" spans="1:11" ht="18" x14ac:dyDescent="0.4">
      <c r="A18" s="14"/>
      <c r="B18" s="14"/>
      <c r="C18" s="417"/>
      <c r="D18" s="418"/>
      <c r="E18" s="418"/>
    </row>
    <row r="19" spans="1:11" ht="41.5" customHeight="1" x14ac:dyDescent="0.4">
      <c r="A19" s="15" t="s">
        <v>217</v>
      </c>
      <c r="B19" s="16"/>
      <c r="C19" s="419" t="s">
        <v>616</v>
      </c>
      <c r="D19" s="420"/>
      <c r="E19" s="421"/>
      <c r="H19" s="102"/>
    </row>
    <row r="20" spans="1:11" x14ac:dyDescent="0.25">
      <c r="C20" s="322"/>
      <c r="D20" s="322"/>
      <c r="E20" s="322"/>
    </row>
    <row r="21" spans="1:11" ht="18" x14ac:dyDescent="0.4">
      <c r="A21" s="15" t="s">
        <v>162</v>
      </c>
      <c r="B21" s="16"/>
      <c r="C21" s="404">
        <v>44013</v>
      </c>
      <c r="D21" s="405"/>
      <c r="E21" s="406"/>
    </row>
    <row r="22" spans="1:11" x14ac:dyDescent="0.25">
      <c r="C22" s="322"/>
      <c r="D22" s="322"/>
      <c r="E22" s="322"/>
    </row>
    <row r="23" spans="1:11" ht="18" x14ac:dyDescent="0.4">
      <c r="A23" s="15" t="s">
        <v>163</v>
      </c>
      <c r="B23" s="16"/>
      <c r="C23" s="404">
        <v>44377</v>
      </c>
      <c r="D23" s="405"/>
      <c r="E23" s="406"/>
    </row>
    <row r="24" spans="1:11" x14ac:dyDescent="0.25">
      <c r="C24" s="322"/>
      <c r="D24" s="322"/>
      <c r="E24" s="322"/>
    </row>
    <row r="25" spans="1:11" ht="18" x14ac:dyDescent="0.4">
      <c r="A25" s="144" t="s">
        <v>548</v>
      </c>
      <c r="B25" s="145"/>
      <c r="C25" s="404">
        <v>44498</v>
      </c>
      <c r="D25" s="405"/>
      <c r="E25" s="406"/>
    </row>
    <row r="26" spans="1:11" x14ac:dyDescent="0.25">
      <c r="C26" s="322"/>
      <c r="D26" s="322"/>
      <c r="E26" s="322"/>
    </row>
    <row r="27" spans="1:11" ht="18" x14ac:dyDescent="0.4">
      <c r="A27" s="144" t="s">
        <v>407</v>
      </c>
      <c r="B27" s="145"/>
      <c r="C27" s="404">
        <v>44377</v>
      </c>
      <c r="D27" s="405"/>
      <c r="E27" s="406"/>
    </row>
    <row r="29" spans="1:11" ht="60" customHeight="1" x14ac:dyDescent="0.4">
      <c r="A29" s="407" t="s">
        <v>394</v>
      </c>
      <c r="B29" s="407"/>
      <c r="C29" s="422" t="s">
        <v>396</v>
      </c>
      <c r="D29" s="423"/>
      <c r="E29" s="424"/>
      <c r="F29" s="411" t="s">
        <v>364</v>
      </c>
      <c r="G29" s="407"/>
      <c r="H29" s="407"/>
      <c r="I29" s="408" t="s">
        <v>557</v>
      </c>
      <c r="J29" s="409"/>
      <c r="K29" s="410"/>
    </row>
    <row r="30" spans="1:11" ht="13" thickBot="1" x14ac:dyDescent="0.3"/>
    <row r="31" spans="1:11" x14ac:dyDescent="0.25">
      <c r="A31" s="56"/>
      <c r="B31" s="57"/>
      <c r="C31" s="57"/>
      <c r="D31" s="57"/>
      <c r="E31" s="58"/>
      <c r="F31" s="58"/>
      <c r="G31" s="58"/>
      <c r="H31" s="59"/>
    </row>
    <row r="32" spans="1:11" ht="13" x14ac:dyDescent="0.3">
      <c r="A32" s="60" t="s">
        <v>7</v>
      </c>
      <c r="B32" s="397" t="s">
        <v>8</v>
      </c>
      <c r="C32" s="398"/>
      <c r="D32" s="399" t="s">
        <v>558</v>
      </c>
      <c r="E32" s="400"/>
      <c r="F32" s="400"/>
      <c r="G32" s="401"/>
      <c r="H32" s="62"/>
    </row>
    <row r="33" spans="1:8" ht="13" x14ac:dyDescent="0.3">
      <c r="A33" s="60"/>
      <c r="B33" s="397" t="s">
        <v>9</v>
      </c>
      <c r="C33" s="398"/>
      <c r="D33" s="399" t="s">
        <v>559</v>
      </c>
      <c r="E33" s="400"/>
      <c r="F33" s="400"/>
      <c r="G33" s="401"/>
      <c r="H33" s="62"/>
    </row>
    <row r="34" spans="1:8" ht="13" x14ac:dyDescent="0.3">
      <c r="A34" s="60"/>
      <c r="B34" s="63"/>
      <c r="C34" s="61" t="s">
        <v>10</v>
      </c>
      <c r="D34" s="323" t="s">
        <v>560</v>
      </c>
      <c r="E34" s="324" t="s">
        <v>11</v>
      </c>
      <c r="F34" s="323">
        <v>5000</v>
      </c>
      <c r="G34" s="325"/>
      <c r="H34" s="65"/>
    </row>
    <row r="35" spans="1:8" ht="13" x14ac:dyDescent="0.3">
      <c r="A35" s="60"/>
      <c r="B35" s="63"/>
      <c r="C35" s="63"/>
      <c r="D35" s="63"/>
      <c r="E35" s="64"/>
      <c r="F35" s="63"/>
      <c r="G35" s="64"/>
      <c r="H35" s="66"/>
    </row>
    <row r="36" spans="1:8" ht="13" x14ac:dyDescent="0.3">
      <c r="A36" s="60" t="s">
        <v>12</v>
      </c>
      <c r="B36" s="397" t="s">
        <v>8</v>
      </c>
      <c r="C36" s="398"/>
      <c r="D36" s="399" t="s">
        <v>561</v>
      </c>
      <c r="E36" s="400"/>
      <c r="F36" s="400"/>
      <c r="G36" s="401"/>
      <c r="H36" s="67"/>
    </row>
    <row r="37" spans="1:8" ht="13" x14ac:dyDescent="0.3">
      <c r="A37" s="60"/>
      <c r="B37" s="397" t="s">
        <v>9</v>
      </c>
      <c r="C37" s="398"/>
      <c r="D37" s="399" t="s">
        <v>559</v>
      </c>
      <c r="E37" s="400"/>
      <c r="F37" s="400"/>
      <c r="G37" s="401"/>
      <c r="H37" s="67"/>
    </row>
    <row r="38" spans="1:8" x14ac:dyDescent="0.25">
      <c r="A38" s="68"/>
      <c r="B38" s="63"/>
      <c r="C38" s="61" t="s">
        <v>10</v>
      </c>
      <c r="D38" s="323" t="s">
        <v>560</v>
      </c>
      <c r="E38" s="324" t="s">
        <v>11</v>
      </c>
      <c r="F38" s="323">
        <v>5000</v>
      </c>
      <c r="G38" s="325"/>
      <c r="H38" s="65"/>
    </row>
    <row r="39" spans="1:8" ht="13" thickBot="1" x14ac:dyDescent="0.3">
      <c r="A39" s="69"/>
      <c r="B39" s="70"/>
      <c r="C39" s="70"/>
      <c r="D39" s="70"/>
      <c r="E39" s="71"/>
      <c r="F39" s="71"/>
      <c r="G39" s="71"/>
      <c r="H39" s="72"/>
    </row>
    <row r="40" spans="1:8" x14ac:dyDescent="0.25">
      <c r="A40" s="56"/>
      <c r="B40" s="57"/>
      <c r="C40" s="57"/>
      <c r="D40" s="57"/>
      <c r="E40" s="58"/>
      <c r="F40" s="58"/>
      <c r="G40" s="58"/>
      <c r="H40" s="59"/>
    </row>
    <row r="41" spans="1:8" ht="13" x14ac:dyDescent="0.3">
      <c r="A41" s="60" t="s">
        <v>13</v>
      </c>
      <c r="B41" s="399" t="s">
        <v>562</v>
      </c>
      <c r="C41" s="400"/>
      <c r="D41" s="413"/>
      <c r="E41" s="413"/>
      <c r="F41" s="414"/>
      <c r="G41" s="64"/>
      <c r="H41" s="66"/>
    </row>
    <row r="42" spans="1:8" ht="13" x14ac:dyDescent="0.3">
      <c r="A42" s="60" t="s">
        <v>14</v>
      </c>
      <c r="B42" s="399" t="s">
        <v>563</v>
      </c>
      <c r="C42" s="400"/>
      <c r="D42" s="400"/>
      <c r="E42" s="400"/>
      <c r="F42" s="401"/>
      <c r="G42" s="64"/>
      <c r="H42" s="66"/>
    </row>
    <row r="43" spans="1:8" ht="13" x14ac:dyDescent="0.3">
      <c r="A43" s="60" t="s">
        <v>15</v>
      </c>
      <c r="B43" s="412" t="s">
        <v>618</v>
      </c>
      <c r="C43" s="400"/>
      <c r="D43" s="400"/>
      <c r="E43" s="400"/>
      <c r="F43" s="401"/>
      <c r="G43" s="64"/>
      <c r="H43" s="66"/>
    </row>
    <row r="44" spans="1:8" ht="13" thickBot="1" x14ac:dyDescent="0.3">
      <c r="A44" s="69"/>
      <c r="B44" s="70"/>
      <c r="C44" s="70"/>
      <c r="D44" s="70"/>
      <c r="E44" s="71"/>
      <c r="F44" s="71"/>
      <c r="G44" s="71"/>
      <c r="H44" s="72"/>
    </row>
  </sheetData>
  <mergeCells count="27">
    <mergeCell ref="C27:E27"/>
    <mergeCell ref="B33:C33"/>
    <mergeCell ref="A10:I10"/>
    <mergeCell ref="D33:G33"/>
    <mergeCell ref="C18:E18"/>
    <mergeCell ref="C19:E19"/>
    <mergeCell ref="C15:E15"/>
    <mergeCell ref="C23:E23"/>
    <mergeCell ref="C29:E29"/>
    <mergeCell ref="C25:E25"/>
    <mergeCell ref="B43:F43"/>
    <mergeCell ref="B37:C37"/>
    <mergeCell ref="D37:G37"/>
    <mergeCell ref="B41:F41"/>
    <mergeCell ref="B42:F42"/>
    <mergeCell ref="D36:G36"/>
    <mergeCell ref="B36:C36"/>
    <mergeCell ref="A6:I6"/>
    <mergeCell ref="A9:I9"/>
    <mergeCell ref="A8:I8"/>
    <mergeCell ref="B32:C32"/>
    <mergeCell ref="D32:G32"/>
    <mergeCell ref="C17:E17"/>
    <mergeCell ref="C21:E21"/>
    <mergeCell ref="A29:B29"/>
    <mergeCell ref="I29:K29"/>
    <mergeCell ref="F29:H29"/>
  </mergeCells>
  <phoneticPr fontId="9" type="noConversion"/>
  <dataValidations count="1">
    <dataValidation type="list" allowBlank="1" showInputMessage="1" showErrorMessage="1" sqref="C29:E29">
      <formula1>rYesNo</formula1>
    </dataValidation>
  </dataValidations>
  <hyperlinks>
    <hyperlink ref="B43" r:id="rId1"/>
  </hyperlinks>
  <pageMargins left="0.75" right="0.75" top="1" bottom="1" header="0.5" footer="0.5"/>
  <pageSetup paperSize="9" scale="80" orientation="portrait" verticalDpi="2" r:id="rId2"/>
  <headerFooter alignWithMargins="0">
    <oddHeader>&amp;C&amp;"Arial,Bold"&amp;12Non- Scheme Gas Pipeline - Financial Guideline Reporting template</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36"/>
  <sheetViews>
    <sheetView zoomScaleNormal="100" workbookViewId="0"/>
  </sheetViews>
  <sheetFormatPr defaultColWidth="9.1796875" defaultRowHeight="12.5" x14ac:dyDescent="0.25"/>
  <cols>
    <col min="1" max="1" width="11.26953125" style="73" customWidth="1"/>
    <col min="2" max="2" width="21" style="73" customWidth="1"/>
    <col min="3" max="3" width="30" style="73" customWidth="1"/>
    <col min="4" max="4" width="26.7265625" style="73" customWidth="1"/>
    <col min="5" max="5" width="23.54296875" style="73" customWidth="1"/>
    <col min="6" max="6" width="22.54296875" style="73" customWidth="1"/>
    <col min="7" max="7" width="20.54296875" style="73" customWidth="1"/>
    <col min="8" max="9" width="22.54296875" style="73" customWidth="1"/>
    <col min="10" max="10" width="35.26953125" style="73" customWidth="1"/>
    <col min="11" max="11" width="25.1796875" style="73" customWidth="1"/>
    <col min="12" max="16384" width="9.1796875" style="73"/>
  </cols>
  <sheetData>
    <row r="1" spans="2:9" ht="20" x14ac:dyDescent="0.4">
      <c r="B1" s="442" t="s">
        <v>157</v>
      </c>
      <c r="C1" s="442"/>
      <c r="D1" s="42"/>
      <c r="E1" s="42"/>
      <c r="F1" s="42"/>
      <c r="G1" s="42"/>
      <c r="H1" s="42"/>
      <c r="I1" s="42"/>
    </row>
    <row r="2" spans="2:9" ht="16.5" customHeight="1" x14ac:dyDescent="0.4">
      <c r="B2" s="103" t="str">
        <f>Tradingname</f>
        <v>SEA Gas Partnership</v>
      </c>
      <c r="C2" s="104"/>
      <c r="D2" s="74"/>
      <c r="E2" s="443" t="s">
        <v>409</v>
      </c>
      <c r="F2" s="443"/>
      <c r="G2" s="443"/>
      <c r="H2" s="74"/>
      <c r="I2" s="74"/>
    </row>
    <row r="3" spans="2:9" ht="14" x14ac:dyDescent="0.3">
      <c r="B3" s="105" t="s">
        <v>182</v>
      </c>
      <c r="C3" s="106">
        <f>Yearending</f>
        <v>44377</v>
      </c>
      <c r="E3" s="443"/>
      <c r="F3" s="443"/>
      <c r="G3" s="443"/>
    </row>
    <row r="4" spans="2:9" ht="20" x14ac:dyDescent="0.4">
      <c r="B4" s="41"/>
      <c r="E4" s="443"/>
      <c r="F4" s="443"/>
      <c r="G4" s="443"/>
    </row>
    <row r="5" spans="2:9" ht="15.5" x14ac:dyDescent="0.35">
      <c r="B5" s="77" t="s">
        <v>193</v>
      </c>
      <c r="C5" s="75"/>
      <c r="D5" s="75"/>
      <c r="E5" s="75"/>
      <c r="F5" s="75"/>
      <c r="G5" s="76"/>
      <c r="H5" s="75"/>
      <c r="I5" s="75"/>
    </row>
    <row r="6" spans="2:9" ht="15.5" x14ac:dyDescent="0.35">
      <c r="B6" s="77"/>
      <c r="C6" s="75"/>
      <c r="D6" s="75"/>
      <c r="E6" s="75"/>
      <c r="F6" s="75"/>
      <c r="G6" s="76"/>
      <c r="H6" s="75"/>
      <c r="I6" s="75"/>
    </row>
    <row r="7" spans="2:9" ht="40.5" customHeight="1" x14ac:dyDescent="0.25">
      <c r="B7" s="224" t="s">
        <v>223</v>
      </c>
      <c r="C7" s="224" t="s">
        <v>18</v>
      </c>
      <c r="D7" s="242" t="s">
        <v>67</v>
      </c>
      <c r="E7" s="225" t="s">
        <v>219</v>
      </c>
      <c r="F7" s="225" t="s">
        <v>221</v>
      </c>
      <c r="G7" s="225" t="s">
        <v>66</v>
      </c>
      <c r="H7" s="225" t="s">
        <v>85</v>
      </c>
      <c r="I7" s="225" t="s">
        <v>86</v>
      </c>
    </row>
    <row r="8" spans="2:9" ht="13" x14ac:dyDescent="0.3">
      <c r="B8" s="219"/>
      <c r="C8" s="226" t="s">
        <v>194</v>
      </c>
      <c r="D8" s="243"/>
      <c r="E8" s="227" t="s">
        <v>183</v>
      </c>
      <c r="F8" s="227" t="s">
        <v>183</v>
      </c>
      <c r="G8" s="227"/>
      <c r="H8" s="227" t="s">
        <v>183</v>
      </c>
      <c r="I8" s="227" t="s">
        <v>183</v>
      </c>
    </row>
    <row r="9" spans="2:9" x14ac:dyDescent="0.25">
      <c r="B9" s="220" t="s">
        <v>579</v>
      </c>
      <c r="C9" s="206" t="s">
        <v>52</v>
      </c>
      <c r="D9" s="220" t="s">
        <v>576</v>
      </c>
      <c r="E9" s="235">
        <v>-3058332.9029999999</v>
      </c>
      <c r="F9" s="235"/>
      <c r="G9" s="236">
        <v>2.8647074630705642E-2</v>
      </c>
      <c r="H9" s="238">
        <f>E9*G9</f>
        <v>-87612.290917783641</v>
      </c>
      <c r="I9" s="238">
        <f>F9*G9</f>
        <v>0</v>
      </c>
    </row>
    <row r="10" spans="2:9" ht="25" x14ac:dyDescent="0.25">
      <c r="B10" s="220" t="s">
        <v>579</v>
      </c>
      <c r="C10" s="206" t="s">
        <v>61</v>
      </c>
      <c r="D10" s="220" t="s">
        <v>577</v>
      </c>
      <c r="E10" s="235">
        <v>-596394.55999999994</v>
      </c>
      <c r="F10" s="235"/>
      <c r="G10" s="236">
        <v>2.8647074630705642E-2</v>
      </c>
      <c r="H10" s="238">
        <f t="shared" ref="H10:H35" si="0">E10*G10</f>
        <v>-17084.959469666854</v>
      </c>
      <c r="I10" s="238">
        <f t="shared" ref="I10:I35" si="1">F10*G10</f>
        <v>0</v>
      </c>
    </row>
    <row r="11" spans="2:9" x14ac:dyDescent="0.25">
      <c r="B11" s="220" t="s">
        <v>579</v>
      </c>
      <c r="C11" s="241" t="s">
        <v>368</v>
      </c>
      <c r="D11" s="220" t="s">
        <v>577</v>
      </c>
      <c r="E11" s="235">
        <v>-701258.72</v>
      </c>
      <c r="F11" s="235"/>
      <c r="G11" s="236">
        <v>2.8647074630705642E-2</v>
      </c>
      <c r="H11" s="238">
        <f t="shared" si="0"/>
        <v>-20089.010887273111</v>
      </c>
      <c r="I11" s="238">
        <f t="shared" si="1"/>
        <v>0</v>
      </c>
    </row>
    <row r="12" spans="2:9" x14ac:dyDescent="0.25">
      <c r="B12" s="220" t="s">
        <v>579</v>
      </c>
      <c r="C12" s="206" t="s">
        <v>53</v>
      </c>
      <c r="D12" s="220" t="s">
        <v>578</v>
      </c>
      <c r="E12" s="235">
        <v>-1750268.5</v>
      </c>
      <c r="F12" s="235"/>
      <c r="G12" s="236">
        <v>1.6031009242296255E-2</v>
      </c>
      <c r="H12" s="238">
        <f t="shared" si="0"/>
        <v>-28058.570500000002</v>
      </c>
      <c r="I12" s="238">
        <f t="shared" si="1"/>
        <v>0</v>
      </c>
    </row>
    <row r="13" spans="2:9" x14ac:dyDescent="0.25">
      <c r="B13" s="220" t="s">
        <v>579</v>
      </c>
      <c r="C13" s="206" t="s">
        <v>62</v>
      </c>
      <c r="D13" s="220" t="s">
        <v>577</v>
      </c>
      <c r="E13" s="235">
        <v>-52534.109999999993</v>
      </c>
      <c r="F13" s="235"/>
      <c r="G13" s="236">
        <v>2.8647074630705642E-2</v>
      </c>
      <c r="H13" s="238">
        <f t="shared" si="0"/>
        <v>-1504.9485698276994</v>
      </c>
      <c r="I13" s="238">
        <f t="shared" si="1"/>
        <v>0</v>
      </c>
    </row>
    <row r="14" spans="2:9" x14ac:dyDescent="0.25">
      <c r="B14" s="220" t="s">
        <v>579</v>
      </c>
      <c r="C14" s="241" t="s">
        <v>128</v>
      </c>
      <c r="D14" s="220" t="s">
        <v>128</v>
      </c>
      <c r="E14" s="235">
        <v>-4840.8500000000004</v>
      </c>
      <c r="F14" s="235"/>
      <c r="G14" s="236">
        <v>2.8647074630705642E-2</v>
      </c>
      <c r="H14" s="238">
        <f t="shared" si="0"/>
        <v>-138.67619122605143</v>
      </c>
      <c r="I14" s="238">
        <f t="shared" si="1"/>
        <v>0</v>
      </c>
    </row>
    <row r="15" spans="2:9" ht="25" x14ac:dyDescent="0.25">
      <c r="B15" s="220"/>
      <c r="C15" s="241" t="s">
        <v>54</v>
      </c>
      <c r="D15" s="220"/>
      <c r="E15" s="235"/>
      <c r="F15" s="235"/>
      <c r="G15" s="236"/>
      <c r="H15" s="238">
        <f t="shared" si="0"/>
        <v>0</v>
      </c>
      <c r="I15" s="238">
        <f t="shared" si="1"/>
        <v>0</v>
      </c>
    </row>
    <row r="16" spans="2:9" ht="25" x14ac:dyDescent="0.25">
      <c r="B16" s="220"/>
      <c r="C16" s="241" t="s">
        <v>369</v>
      </c>
      <c r="D16" s="220"/>
      <c r="E16" s="235"/>
      <c r="F16" s="235"/>
      <c r="G16" s="236"/>
      <c r="H16" s="238">
        <f t="shared" si="0"/>
        <v>0</v>
      </c>
      <c r="I16" s="238">
        <f t="shared" si="1"/>
        <v>0</v>
      </c>
    </row>
    <row r="17" spans="2:9" x14ac:dyDescent="0.25">
      <c r="B17" s="220"/>
      <c r="C17" s="206" t="s">
        <v>179</v>
      </c>
      <c r="D17" s="220"/>
      <c r="E17" s="239">
        <f>SUM(E18:E35)</f>
        <v>0</v>
      </c>
      <c r="F17" s="239">
        <f>SUM(F18:F35)</f>
        <v>0</v>
      </c>
      <c r="G17" s="240"/>
      <c r="H17" s="239">
        <f>SUM(H18:H35)</f>
        <v>0</v>
      </c>
      <c r="I17" s="239">
        <f>SUM(I18:I35)</f>
        <v>0</v>
      </c>
    </row>
    <row r="18" spans="2:9" x14ac:dyDescent="0.25">
      <c r="B18" s="220"/>
      <c r="C18" s="220" t="s">
        <v>233</v>
      </c>
      <c r="D18" s="220"/>
      <c r="E18" s="235"/>
      <c r="F18" s="235"/>
      <c r="G18" s="236"/>
      <c r="H18" s="238">
        <f t="shared" si="0"/>
        <v>0</v>
      </c>
      <c r="I18" s="238">
        <f t="shared" si="1"/>
        <v>0</v>
      </c>
    </row>
    <row r="19" spans="2:9" x14ac:dyDescent="0.25">
      <c r="B19" s="220"/>
      <c r="C19" s="220"/>
      <c r="D19" s="220"/>
      <c r="E19" s="235"/>
      <c r="F19" s="235"/>
      <c r="G19" s="236"/>
      <c r="H19" s="238">
        <f t="shared" si="0"/>
        <v>0</v>
      </c>
      <c r="I19" s="238">
        <f t="shared" si="1"/>
        <v>0</v>
      </c>
    </row>
    <row r="20" spans="2:9" x14ac:dyDescent="0.25">
      <c r="B20" s="220"/>
      <c r="C20" s="220"/>
      <c r="D20" s="220"/>
      <c r="E20" s="235"/>
      <c r="F20" s="235"/>
      <c r="G20" s="236"/>
      <c r="H20" s="238">
        <f t="shared" si="0"/>
        <v>0</v>
      </c>
      <c r="I20" s="238">
        <f t="shared" si="1"/>
        <v>0</v>
      </c>
    </row>
    <row r="21" spans="2:9" x14ac:dyDescent="0.25">
      <c r="B21" s="220"/>
      <c r="C21" s="220"/>
      <c r="D21" s="220"/>
      <c r="E21" s="235"/>
      <c r="F21" s="235"/>
      <c r="G21" s="236"/>
      <c r="H21" s="238">
        <f t="shared" si="0"/>
        <v>0</v>
      </c>
      <c r="I21" s="238">
        <f t="shared" si="1"/>
        <v>0</v>
      </c>
    </row>
    <row r="22" spans="2:9" x14ac:dyDescent="0.25">
      <c r="B22" s="220"/>
      <c r="C22" s="220"/>
      <c r="D22" s="220"/>
      <c r="E22" s="235"/>
      <c r="F22" s="235"/>
      <c r="G22" s="236"/>
      <c r="H22" s="238">
        <f t="shared" si="0"/>
        <v>0</v>
      </c>
      <c r="I22" s="238">
        <f t="shared" si="1"/>
        <v>0</v>
      </c>
    </row>
    <row r="23" spans="2:9" x14ac:dyDescent="0.25">
      <c r="B23" s="220"/>
      <c r="C23" s="220"/>
      <c r="D23" s="220"/>
      <c r="E23" s="235"/>
      <c r="F23" s="235"/>
      <c r="G23" s="236"/>
      <c r="H23" s="238">
        <f t="shared" si="0"/>
        <v>0</v>
      </c>
      <c r="I23" s="238">
        <f t="shared" si="1"/>
        <v>0</v>
      </c>
    </row>
    <row r="24" spans="2:9" x14ac:dyDescent="0.25">
      <c r="B24" s="220"/>
      <c r="C24" s="220"/>
      <c r="D24" s="220"/>
      <c r="E24" s="235"/>
      <c r="F24" s="235"/>
      <c r="G24" s="236"/>
      <c r="H24" s="238">
        <f t="shared" si="0"/>
        <v>0</v>
      </c>
      <c r="I24" s="238">
        <f t="shared" si="1"/>
        <v>0</v>
      </c>
    </row>
    <row r="25" spans="2:9" x14ac:dyDescent="0.25">
      <c r="B25" s="220"/>
      <c r="C25" s="220"/>
      <c r="D25" s="220"/>
      <c r="E25" s="235"/>
      <c r="F25" s="235"/>
      <c r="G25" s="236"/>
      <c r="H25" s="238">
        <f t="shared" si="0"/>
        <v>0</v>
      </c>
      <c r="I25" s="238">
        <f t="shared" si="1"/>
        <v>0</v>
      </c>
    </row>
    <row r="26" spans="2:9" x14ac:dyDescent="0.25">
      <c r="B26" s="220"/>
      <c r="C26" s="220"/>
      <c r="D26" s="220"/>
      <c r="E26" s="235"/>
      <c r="F26" s="235"/>
      <c r="G26" s="236"/>
      <c r="H26" s="238">
        <f t="shared" si="0"/>
        <v>0</v>
      </c>
      <c r="I26" s="238">
        <f t="shared" si="1"/>
        <v>0</v>
      </c>
    </row>
    <row r="27" spans="2:9" x14ac:dyDescent="0.25">
      <c r="B27" s="220"/>
      <c r="C27" s="220"/>
      <c r="D27" s="220"/>
      <c r="E27" s="235"/>
      <c r="F27" s="235"/>
      <c r="G27" s="236"/>
      <c r="H27" s="238">
        <f t="shared" si="0"/>
        <v>0</v>
      </c>
      <c r="I27" s="238">
        <f t="shared" si="1"/>
        <v>0</v>
      </c>
    </row>
    <row r="28" spans="2:9" x14ac:dyDescent="0.25">
      <c r="B28" s="220"/>
      <c r="C28" s="220"/>
      <c r="D28" s="220"/>
      <c r="E28" s="235"/>
      <c r="F28" s="235"/>
      <c r="G28" s="236"/>
      <c r="H28" s="238">
        <f t="shared" si="0"/>
        <v>0</v>
      </c>
      <c r="I28" s="238">
        <f t="shared" si="1"/>
        <v>0</v>
      </c>
    </row>
    <row r="29" spans="2:9" x14ac:dyDescent="0.25">
      <c r="B29" s="220"/>
      <c r="C29" s="220"/>
      <c r="D29" s="220"/>
      <c r="E29" s="235"/>
      <c r="F29" s="235"/>
      <c r="G29" s="236"/>
      <c r="H29" s="238">
        <f t="shared" si="0"/>
        <v>0</v>
      </c>
      <c r="I29" s="238">
        <f t="shared" si="1"/>
        <v>0</v>
      </c>
    </row>
    <row r="30" spans="2:9" x14ac:dyDescent="0.25">
      <c r="B30" s="220"/>
      <c r="C30" s="220"/>
      <c r="D30" s="220"/>
      <c r="E30" s="235"/>
      <c r="F30" s="235"/>
      <c r="G30" s="236"/>
      <c r="H30" s="238">
        <f t="shared" si="0"/>
        <v>0</v>
      </c>
      <c r="I30" s="238">
        <f t="shared" si="1"/>
        <v>0</v>
      </c>
    </row>
    <row r="31" spans="2:9" x14ac:dyDescent="0.25">
      <c r="B31" s="220"/>
      <c r="C31" s="220"/>
      <c r="D31" s="220"/>
      <c r="E31" s="235"/>
      <c r="F31" s="235"/>
      <c r="G31" s="236"/>
      <c r="H31" s="238">
        <f t="shared" si="0"/>
        <v>0</v>
      </c>
      <c r="I31" s="238">
        <f t="shared" si="1"/>
        <v>0</v>
      </c>
    </row>
    <row r="32" spans="2:9" x14ac:dyDescent="0.25">
      <c r="B32" s="220"/>
      <c r="C32" s="220"/>
      <c r="D32" s="220"/>
      <c r="E32" s="235"/>
      <c r="F32" s="235"/>
      <c r="G32" s="236"/>
      <c r="H32" s="238">
        <f t="shared" si="0"/>
        <v>0</v>
      </c>
      <c r="I32" s="238">
        <f t="shared" si="1"/>
        <v>0</v>
      </c>
    </row>
    <row r="33" spans="2:9" x14ac:dyDescent="0.25">
      <c r="B33" s="220"/>
      <c r="C33" s="220"/>
      <c r="D33" s="220"/>
      <c r="E33" s="235"/>
      <c r="F33" s="235"/>
      <c r="G33" s="236"/>
      <c r="H33" s="238">
        <f t="shared" si="0"/>
        <v>0</v>
      </c>
      <c r="I33" s="238">
        <f t="shared" si="1"/>
        <v>0</v>
      </c>
    </row>
    <row r="34" spans="2:9" x14ac:dyDescent="0.25">
      <c r="B34" s="220"/>
      <c r="C34" s="220"/>
      <c r="D34" s="220"/>
      <c r="E34" s="235"/>
      <c r="F34" s="235"/>
      <c r="G34" s="236"/>
      <c r="H34" s="238">
        <f t="shared" si="0"/>
        <v>0</v>
      </c>
      <c r="I34" s="238">
        <f t="shared" si="1"/>
        <v>0</v>
      </c>
    </row>
    <row r="35" spans="2:9" x14ac:dyDescent="0.25">
      <c r="B35" s="220"/>
      <c r="C35" s="220"/>
      <c r="D35" s="220"/>
      <c r="E35" s="235"/>
      <c r="F35" s="235"/>
      <c r="G35" s="236"/>
      <c r="H35" s="238">
        <f t="shared" si="0"/>
        <v>0</v>
      </c>
      <c r="I35" s="238">
        <f t="shared" si="1"/>
        <v>0</v>
      </c>
    </row>
    <row r="36" spans="2:9" ht="13" x14ac:dyDescent="0.3">
      <c r="B36" s="223"/>
      <c r="C36" s="438" t="s">
        <v>129</v>
      </c>
      <c r="D36" s="439"/>
      <c r="E36" s="238">
        <f>SUM(E9:E17)</f>
        <v>-6163629.6430000002</v>
      </c>
      <c r="F36" s="238">
        <f>SUM(F9:F17)</f>
        <v>0</v>
      </c>
      <c r="G36" s="237"/>
      <c r="H36" s="238">
        <f>SUM(H9:H17)</f>
        <v>-154488.45653577737</v>
      </c>
      <c r="I36" s="238">
        <f>SUM(I9:I17)</f>
        <v>0</v>
      </c>
    </row>
  </sheetData>
  <sheetProtection sheet="1" insertRows="0" deleteRows="0"/>
  <mergeCells count="3">
    <mergeCell ref="B1:C1"/>
    <mergeCell ref="C36:D36"/>
    <mergeCell ref="E2:G4"/>
  </mergeCells>
  <phoneticPr fontId="36" type="noConversion"/>
  <pageMargins left="0.75" right="0.75" top="1" bottom="1" header="0.5" footer="0.5"/>
  <pageSetup paperSize="9" scale="3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124"/>
  <sheetViews>
    <sheetView showGridLines="0" workbookViewId="0"/>
  </sheetViews>
  <sheetFormatPr defaultRowHeight="12.5" x14ac:dyDescent="0.25"/>
  <cols>
    <col min="2" max="2" width="13.7265625" style="356" customWidth="1"/>
    <col min="3" max="3" width="51.453125" style="356" customWidth="1"/>
    <col min="4" max="5" width="20.7265625" style="356" customWidth="1"/>
  </cols>
  <sheetData>
    <row r="1" spans="2:5" ht="20" x14ac:dyDescent="0.4">
      <c r="B1" s="444" t="s">
        <v>197</v>
      </c>
      <c r="C1" s="444"/>
    </row>
    <row r="2" spans="2:5" ht="14" x14ac:dyDescent="0.3">
      <c r="B2" s="103" t="str">
        <f>Tradingname</f>
        <v>SEA Gas Partnership</v>
      </c>
      <c r="C2" s="104"/>
      <c r="E2" s="357"/>
    </row>
    <row r="3" spans="2:5" ht="14" x14ac:dyDescent="0.3">
      <c r="B3" s="105" t="s">
        <v>182</v>
      </c>
      <c r="C3" s="106">
        <f>Yearending</f>
        <v>44377</v>
      </c>
    </row>
    <row r="4" spans="2:5" ht="20" x14ac:dyDescent="0.4">
      <c r="B4" s="355"/>
      <c r="D4" s="358"/>
    </row>
    <row r="5" spans="2:5" ht="15.5" x14ac:dyDescent="0.25">
      <c r="B5" s="445" t="s">
        <v>198</v>
      </c>
      <c r="C5" s="445"/>
      <c r="D5" s="359"/>
    </row>
    <row r="7" spans="2:5" ht="39" x14ac:dyDescent="0.25">
      <c r="B7" s="332" t="s">
        <v>223</v>
      </c>
      <c r="C7" s="333" t="s">
        <v>18</v>
      </c>
      <c r="D7" s="333" t="s">
        <v>231</v>
      </c>
      <c r="E7" s="333" t="s">
        <v>232</v>
      </c>
    </row>
    <row r="8" spans="2:5" ht="13" x14ac:dyDescent="0.25">
      <c r="B8" s="332"/>
      <c r="C8" s="334" t="s">
        <v>64</v>
      </c>
      <c r="D8" s="335"/>
      <c r="E8" s="335"/>
    </row>
    <row r="9" spans="2:5" ht="13" x14ac:dyDescent="0.3">
      <c r="B9" s="336"/>
      <c r="C9" s="337" t="s">
        <v>138</v>
      </c>
      <c r="D9" s="338"/>
      <c r="E9" s="339"/>
    </row>
    <row r="10" spans="2:5" x14ac:dyDescent="0.25">
      <c r="B10" s="378" t="s">
        <v>614</v>
      </c>
      <c r="C10" s="341" t="s">
        <v>384</v>
      </c>
      <c r="D10" s="342">
        <f>SUMIF('3.3 Depreciation amortisation'!$D$9:$D$52,'[2]3.0 Statement pipeline (PCA)'!C9,'3.3 Depreciation amortisation'!$H$9:$H$52)</f>
        <v>4867610</v>
      </c>
      <c r="E10" s="383">
        <v>4867610</v>
      </c>
    </row>
    <row r="11" spans="2:5" x14ac:dyDescent="0.25">
      <c r="B11" s="378" t="s">
        <v>614</v>
      </c>
      <c r="C11" s="341" t="s">
        <v>71</v>
      </c>
      <c r="D11" s="342">
        <f>SUMIF('3.3 Depreciation amortisation'!$D$9:$D$52,'[2]3.0 Statement pipeline (PCA)'!C9,'3.3 Depreciation amortisation'!$I$9:$I$52)</f>
        <v>84528.214858101681</v>
      </c>
      <c r="E11" s="383">
        <v>84528.214858101681</v>
      </c>
    </row>
    <row r="12" spans="2:5" x14ac:dyDescent="0.25">
      <c r="B12" s="378" t="s">
        <v>614</v>
      </c>
      <c r="C12" s="341" t="s">
        <v>379</v>
      </c>
      <c r="D12" s="342">
        <f>SUMIF('3.3 Depreciation amortisation'!$D$9:$D$52,'[2]3.0 Statement pipeline (PCA)'!C9,'3.3 Depreciation amortisation'!$J$9:$J$52)</f>
        <v>175304.29500000001</v>
      </c>
      <c r="E12" s="383">
        <v>175304.29500000001</v>
      </c>
    </row>
    <row r="13" spans="2:5" x14ac:dyDescent="0.25">
      <c r="B13" s="379"/>
      <c r="C13" s="344" t="s">
        <v>137</v>
      </c>
      <c r="D13" s="342">
        <f>SUM(D10:D12)</f>
        <v>5127442.5098581016</v>
      </c>
      <c r="E13" s="384">
        <f>SUM(E10:E12)</f>
        <v>5127442.5098581016</v>
      </c>
    </row>
    <row r="14" spans="2:5" x14ac:dyDescent="0.25">
      <c r="B14" s="378" t="s">
        <v>614</v>
      </c>
      <c r="C14" s="341" t="s">
        <v>380</v>
      </c>
      <c r="D14" s="342">
        <f>SUMIF('3.3 Depreciation amortisation'!$D$9:$D$52,'[2]3.0 Statement pipeline (PCA)'!C9,'3.3 Depreciation amortisation'!$M$9:$M$52)+SUMIF('3.3 Depreciation amortisation'!$D$9:$D$52,'[2]3.0 Statement pipeline (PCA)'!C9,'3.3 Depreciation amortisation'!$N$9:$N$52)</f>
        <v>-1753923.5</v>
      </c>
      <c r="E14" s="383">
        <v>-294.8</v>
      </c>
    </row>
    <row r="15" spans="2:5" x14ac:dyDescent="0.25">
      <c r="B15" s="378" t="s">
        <v>614</v>
      </c>
      <c r="C15" s="341" t="s">
        <v>391</v>
      </c>
      <c r="D15" s="342">
        <f>SUMIF('3.3 Depreciation amortisation'!$D$9:$D$52,'[2]3.0 Statement pipeline (PCA)'!C9,'3.3 Depreciation amortisation'!$K$9:$K$52)</f>
        <v>-294.8</v>
      </c>
      <c r="E15" s="383">
        <v>-1651380.5</v>
      </c>
    </row>
    <row r="16" spans="2:5" x14ac:dyDescent="0.25">
      <c r="B16" s="379"/>
      <c r="C16" s="344" t="s">
        <v>381</v>
      </c>
      <c r="D16" s="342">
        <f>SUM(D13:D15)</f>
        <v>3373224.2098581018</v>
      </c>
      <c r="E16" s="384">
        <f>SUM(E13:E15)</f>
        <v>3475767.2098581018</v>
      </c>
    </row>
    <row r="17" spans="2:5" ht="13" x14ac:dyDescent="0.3">
      <c r="B17" s="380"/>
      <c r="C17" s="346" t="s">
        <v>82</v>
      </c>
      <c r="D17" s="347"/>
      <c r="E17" s="348"/>
    </row>
    <row r="18" spans="2:5" x14ac:dyDescent="0.25">
      <c r="B18" s="378" t="s">
        <v>614</v>
      </c>
      <c r="C18" s="341" t="s">
        <v>384</v>
      </c>
      <c r="D18" s="342">
        <f>SUMIF('3.3 Depreciation amortisation'!$D$9:$D$52,'[2]3.0 Statement pipeline (PCA)'!C17,'3.3 Depreciation amortisation'!$H$9:$H$52)</f>
        <v>0</v>
      </c>
      <c r="E18" s="349">
        <v>0</v>
      </c>
    </row>
    <row r="19" spans="2:5" x14ac:dyDescent="0.25">
      <c r="B19" s="378" t="s">
        <v>614</v>
      </c>
      <c r="C19" s="341" t="s">
        <v>71</v>
      </c>
      <c r="D19" s="342">
        <f>SUMIF('3.3 Depreciation amortisation'!$D$9:$D$52,'[2]3.0 Statement pipeline (PCA)'!C17,'3.3 Depreciation amortisation'!$I$9:$I$52)</f>
        <v>0</v>
      </c>
      <c r="E19" s="349">
        <v>0</v>
      </c>
    </row>
    <row r="20" spans="2:5" x14ac:dyDescent="0.25">
      <c r="B20" s="378" t="s">
        <v>614</v>
      </c>
      <c r="C20" s="341" t="s">
        <v>379</v>
      </c>
      <c r="D20" s="342">
        <f>SUMIF('3.3 Depreciation amortisation'!$D$9:$D$52,'[2]3.0 Statement pipeline (PCA)'!C17,'3.3 Depreciation amortisation'!$J$9:$J$52)</f>
        <v>0</v>
      </c>
      <c r="E20" s="349">
        <v>0</v>
      </c>
    </row>
    <row r="21" spans="2:5" x14ac:dyDescent="0.25">
      <c r="B21" s="378" t="s">
        <v>614</v>
      </c>
      <c r="C21" s="341" t="s">
        <v>380</v>
      </c>
      <c r="D21" s="342">
        <f>SUMIF('3.3 Depreciation amortisation'!$D$9:$D$52,'[2]3.0 Statement pipeline (PCA)'!C17,'3.3 Depreciation amortisation'!$M$9:$M$52)+SUMIF('3.3 Depreciation amortisation'!$D$9:$D$52,'[2]3.0 Statement pipeline (PCA)'!C17,'3.3 Depreciation amortisation'!$N$9:$N$52)</f>
        <v>0</v>
      </c>
      <c r="E21" s="349">
        <v>0</v>
      </c>
    </row>
    <row r="22" spans="2:5" x14ac:dyDescent="0.25">
      <c r="B22" s="340"/>
      <c r="C22" s="341" t="s">
        <v>391</v>
      </c>
      <c r="D22" s="342">
        <f>SUMIF('3.3 Depreciation amortisation'!$D$9:$D$52,'[2]3.0 Statement pipeline (PCA)'!C17,'3.3 Depreciation amortisation'!$K$9:$K$52)</f>
        <v>0</v>
      </c>
      <c r="E22" s="349">
        <v>0</v>
      </c>
    </row>
    <row r="23" spans="2:5" x14ac:dyDescent="0.25">
      <c r="B23" s="343"/>
      <c r="C23" s="344" t="s">
        <v>83</v>
      </c>
      <c r="D23" s="342">
        <f>SUM(D18:D22)</f>
        <v>0</v>
      </c>
      <c r="E23" s="342">
        <f>SUM(E18:E22)</f>
        <v>0</v>
      </c>
    </row>
    <row r="24" spans="2:5" ht="13" x14ac:dyDescent="0.3">
      <c r="B24" s="345"/>
      <c r="C24" s="346" t="s">
        <v>580</v>
      </c>
      <c r="D24" s="347"/>
      <c r="E24" s="348"/>
    </row>
    <row r="25" spans="2:5" x14ac:dyDescent="0.25">
      <c r="B25" s="340" t="s">
        <v>614</v>
      </c>
      <c r="C25" s="341" t="s">
        <v>384</v>
      </c>
      <c r="D25" s="342">
        <f>SUMIF('3.3 Depreciation amortisation'!$D$9:$D$52,'[2]3.0 Statement pipeline (PCA)'!C24,'3.3 Depreciation amortisation'!$H$9:$H$52)</f>
        <v>0</v>
      </c>
      <c r="E25" s="349">
        <v>0</v>
      </c>
    </row>
    <row r="26" spans="2:5" x14ac:dyDescent="0.25">
      <c r="B26" s="340" t="s">
        <v>614</v>
      </c>
      <c r="C26" s="341" t="s">
        <v>71</v>
      </c>
      <c r="D26" s="342">
        <f>SUMIF('3.3 Depreciation amortisation'!$D$9:$D$52,'[2]3.0 Statement pipeline (PCA)'!C24,'3.3 Depreciation amortisation'!$I$9:$I$52)</f>
        <v>8210843.3881250005</v>
      </c>
      <c r="E26" s="349">
        <v>8210843.3881250005</v>
      </c>
    </row>
    <row r="27" spans="2:5" x14ac:dyDescent="0.25">
      <c r="B27" s="340" t="s">
        <v>614</v>
      </c>
      <c r="C27" s="341" t="s">
        <v>379</v>
      </c>
      <c r="D27" s="342">
        <f>SUMIF('3.3 Depreciation amortisation'!$D$9:$D$52,'[2]3.0 Statement pipeline (PCA)'!C24,'3.3 Depreciation amortisation'!$J$9:$J$52)</f>
        <v>1049727.181875</v>
      </c>
      <c r="E27" s="349">
        <v>1049727.181875</v>
      </c>
    </row>
    <row r="28" spans="2:5" x14ac:dyDescent="0.25">
      <c r="B28" s="340" t="s">
        <v>614</v>
      </c>
      <c r="C28" s="341" t="s">
        <v>21</v>
      </c>
      <c r="D28" s="342">
        <f>SUMIF('3.3 Depreciation amortisation'!$D$9:$D$52,'[2]3.0 Statement pipeline (PCA)'!C24,'3.3 Depreciation amortisation'!$M$9:$M$52)+SUMIF('3.3 Depreciation amortisation'!$D$9:$D$52,'[2]3.0 Statement pipeline (PCA)'!C24,'3.3 Depreciation amortisation'!$N$9:$N$52)</f>
        <v>-2913613</v>
      </c>
      <c r="E28" s="349">
        <v>-2682099</v>
      </c>
    </row>
    <row r="29" spans="2:5" x14ac:dyDescent="0.25">
      <c r="B29" s="340" t="s">
        <v>615</v>
      </c>
      <c r="C29" s="341" t="s">
        <v>391</v>
      </c>
      <c r="D29" s="342">
        <f>SUMIF('3.3 Depreciation amortisation'!$D$9:$D$52,'[2]3.0 Statement pipeline (PCA)'!C24,'3.3 Depreciation amortisation'!$K$9:$K$52)</f>
        <v>0</v>
      </c>
      <c r="E29" s="349">
        <v>0</v>
      </c>
    </row>
    <row r="30" spans="2:5" x14ac:dyDescent="0.25">
      <c r="B30" s="343"/>
      <c r="C30" s="344" t="s">
        <v>140</v>
      </c>
      <c r="D30" s="342">
        <f>SUM(D25:D29)</f>
        <v>6346957.5700000003</v>
      </c>
      <c r="E30" s="342">
        <f>SUM(E25:E29)</f>
        <v>6578471.5700000003</v>
      </c>
    </row>
    <row r="31" spans="2:5" ht="13" x14ac:dyDescent="0.3">
      <c r="B31" s="345"/>
      <c r="C31" s="346" t="s">
        <v>141</v>
      </c>
      <c r="D31" s="347"/>
      <c r="E31" s="348"/>
    </row>
    <row r="32" spans="2:5" x14ac:dyDescent="0.25">
      <c r="B32" s="340" t="s">
        <v>614</v>
      </c>
      <c r="C32" s="341" t="s">
        <v>384</v>
      </c>
      <c r="D32" s="342">
        <f>SUMIF('3.3 Depreciation amortisation'!$D$9:$D$52,'[2]3.0 Statement pipeline (PCA)'!C31,'3.3 Depreciation amortisation'!$H$9:$H$52)</f>
        <v>3923571</v>
      </c>
      <c r="E32" s="349">
        <v>3923571</v>
      </c>
    </row>
    <row r="33" spans="2:5" x14ac:dyDescent="0.25">
      <c r="B33" s="340" t="s">
        <v>614</v>
      </c>
      <c r="C33" s="341" t="s">
        <v>382</v>
      </c>
      <c r="D33" s="342">
        <f>SUMIF('3.3 Depreciation amortisation'!$D$9:$D$52,'[2]3.0 Statement pipeline (PCA)'!C31,'3.3 Depreciation amortisation'!$I$9:$I$52)</f>
        <v>3441.0083860000595</v>
      </c>
      <c r="E33" s="349">
        <v>3441.0083860000595</v>
      </c>
    </row>
    <row r="34" spans="2:5" x14ac:dyDescent="0.25">
      <c r="B34" s="340" t="s">
        <v>614</v>
      </c>
      <c r="C34" s="341" t="s">
        <v>379</v>
      </c>
      <c r="D34" s="342">
        <f>SUMIF('3.3 Depreciation amortisation'!$D$9:$D$52,'[2]3.0 Statement pipeline (PCA)'!C31,'3.3 Depreciation amortisation'!$J$9:$J$52)</f>
        <v>121189.75562499999</v>
      </c>
      <c r="E34" s="349">
        <v>121189.75562499999</v>
      </c>
    </row>
    <row r="35" spans="2:5" x14ac:dyDescent="0.25">
      <c r="B35" s="340" t="s">
        <v>614</v>
      </c>
      <c r="C35" s="341" t="s">
        <v>21</v>
      </c>
      <c r="D35" s="342">
        <f>SUMIF('3.3 Depreciation amortisation'!$D$9:$D$52,'[2]3.0 Statement pipeline (PCA)'!C31,'3.3 Depreciation amortisation'!$M$9:$M$52)+SUMIF('3.3 Depreciation amortisation'!$D$9:$D$52,'[2]3.0 Statement pipeline (PCA)'!C31,'3.3 Depreciation amortisation'!$N$9:$N$52)</f>
        <v>-1728602.5</v>
      </c>
      <c r="E35" s="349">
        <v>-1627398.5</v>
      </c>
    </row>
    <row r="36" spans="2:5" x14ac:dyDescent="0.25">
      <c r="B36" s="340" t="s">
        <v>615</v>
      </c>
      <c r="C36" s="341" t="s">
        <v>391</v>
      </c>
      <c r="D36" s="342">
        <f>SUMIF('3.3 Depreciation amortisation'!$D$9:$D$52,'[2]3.0 Statement pipeline (PCA)'!C31,'3.3 Depreciation amortisation'!$K$9:$K$52)</f>
        <v>0</v>
      </c>
      <c r="E36" s="349">
        <v>0</v>
      </c>
    </row>
    <row r="37" spans="2:5" x14ac:dyDescent="0.25">
      <c r="B37" s="343"/>
      <c r="C37" s="344" t="s">
        <v>383</v>
      </c>
      <c r="D37" s="342">
        <f>SUM(D32:D36)</f>
        <v>2319599.2640110003</v>
      </c>
      <c r="E37" s="342">
        <f>SUM(E32:E36)</f>
        <v>2420803.2640110003</v>
      </c>
    </row>
    <row r="38" spans="2:5" ht="13" x14ac:dyDescent="0.3">
      <c r="B38" s="345"/>
      <c r="C38" s="346" t="s">
        <v>531</v>
      </c>
      <c r="D38" s="347"/>
      <c r="E38" s="348"/>
    </row>
    <row r="39" spans="2:5" x14ac:dyDescent="0.25">
      <c r="B39" s="340" t="s">
        <v>615</v>
      </c>
      <c r="C39" s="341" t="s">
        <v>384</v>
      </c>
      <c r="D39" s="342">
        <f>SUMIF('3.3 Depreciation amortisation'!$D$9:$D$52,'[2]3.0 Statement pipeline (PCA)'!C38,'3.3 Depreciation amortisation'!$H$9:$H$52)</f>
        <v>0</v>
      </c>
      <c r="E39" s="349">
        <v>0</v>
      </c>
    </row>
    <row r="40" spans="2:5" x14ac:dyDescent="0.25">
      <c r="B40" s="340" t="s">
        <v>615</v>
      </c>
      <c r="C40" s="341" t="s">
        <v>71</v>
      </c>
      <c r="D40" s="342">
        <f>SUMIF('3.3 Depreciation amortisation'!$D$9:$D$52,'[2]3.0 Statement pipeline (PCA)'!C38,'3.3 Depreciation amortisation'!$I$9:$I$52)</f>
        <v>0</v>
      </c>
      <c r="E40" s="349">
        <v>0</v>
      </c>
    </row>
    <row r="41" spans="2:5" x14ac:dyDescent="0.25">
      <c r="B41" s="340" t="s">
        <v>615</v>
      </c>
      <c r="C41" s="341" t="s">
        <v>379</v>
      </c>
      <c r="D41" s="342">
        <f>SUMIF('3.3 Depreciation amortisation'!$D$9:$D$52,'[2]3.0 Statement pipeline (PCA)'!C38,'3.3 Depreciation amortisation'!$J$9:$J$52)</f>
        <v>0</v>
      </c>
      <c r="E41" s="349">
        <v>0</v>
      </c>
    </row>
    <row r="42" spans="2:5" x14ac:dyDescent="0.25">
      <c r="B42" s="340" t="s">
        <v>615</v>
      </c>
      <c r="C42" s="341" t="s">
        <v>21</v>
      </c>
      <c r="D42" s="342">
        <f>SUMIF('3.3 Depreciation amortisation'!$D$9:$D$52,'[2]3.0 Statement pipeline (PCA)'!C38,'3.3 Depreciation amortisation'!$M$9:$M$52)+SUMIF('3.3 Depreciation amortisation'!$D$9:$D$52,'[2]3.0 Statement pipeline (PCA)'!C38,'3.3 Depreciation amortisation'!$N$9:$N$52)</f>
        <v>0</v>
      </c>
      <c r="E42" s="349">
        <v>0</v>
      </c>
    </row>
    <row r="43" spans="2:5" x14ac:dyDescent="0.25">
      <c r="B43" s="340" t="s">
        <v>615</v>
      </c>
      <c r="C43" s="341" t="s">
        <v>391</v>
      </c>
      <c r="D43" s="342">
        <f>SUMIF('3.3 Depreciation amortisation'!$D$9:$D$52,'[2]3.0 Statement pipeline (PCA)'!C38,'3.3 Depreciation amortisation'!$K$9:$K$52)</f>
        <v>0</v>
      </c>
      <c r="E43" s="349">
        <v>0</v>
      </c>
    </row>
    <row r="44" spans="2:5" x14ac:dyDescent="0.25">
      <c r="B44" s="343"/>
      <c r="C44" s="344" t="s">
        <v>537</v>
      </c>
      <c r="D44" s="342">
        <f>SUM(D39:D43)</f>
        <v>0</v>
      </c>
      <c r="E44" s="342">
        <v>0</v>
      </c>
    </row>
    <row r="45" spans="2:5" ht="13" x14ac:dyDescent="0.3">
      <c r="B45" s="345"/>
      <c r="C45" s="346" t="s">
        <v>142</v>
      </c>
      <c r="D45" s="347"/>
      <c r="E45" s="348"/>
    </row>
    <row r="46" spans="2:5" x14ac:dyDescent="0.25">
      <c r="B46" s="340" t="s">
        <v>614</v>
      </c>
      <c r="C46" s="341" t="s">
        <v>384</v>
      </c>
      <c r="D46" s="342">
        <f>SUMIF('3.3 Depreciation amortisation'!$D$9:$D$52,'[2]3.0 Statement pipeline (PCA)'!C45,'3.3 Depreciation amortisation'!$H$9:$H$52)</f>
        <v>0</v>
      </c>
      <c r="E46" s="349">
        <v>0</v>
      </c>
    </row>
    <row r="47" spans="2:5" x14ac:dyDescent="0.25">
      <c r="B47" s="340" t="s">
        <v>615</v>
      </c>
      <c r="C47" s="341" t="s">
        <v>71</v>
      </c>
      <c r="D47" s="342">
        <f>SUMIF('3.3 Depreciation amortisation'!$D$9:$D$52,'[2]3.0 Statement pipeline (PCA)'!C45,'3.3 Depreciation amortisation'!$I$9:$I$52)</f>
        <v>0</v>
      </c>
      <c r="E47" s="349">
        <v>0</v>
      </c>
    </row>
    <row r="48" spans="2:5" x14ac:dyDescent="0.25">
      <c r="B48" s="340" t="s">
        <v>614</v>
      </c>
      <c r="C48" s="341" t="s">
        <v>379</v>
      </c>
      <c r="D48" s="342">
        <f>SUMIF('3.3 Depreciation amortisation'!$D$9:$D$52,'[2]3.0 Statement pipeline (PCA)'!C45,'3.3 Depreciation amortisation'!$J$9:$J$52)</f>
        <v>2284.7593582887703</v>
      </c>
      <c r="E48" s="349">
        <v>2284.7593582887703</v>
      </c>
    </row>
    <row r="49" spans="2:5" x14ac:dyDescent="0.25">
      <c r="B49" s="340" t="s">
        <v>614</v>
      </c>
      <c r="C49" s="341" t="s">
        <v>21</v>
      </c>
      <c r="D49" s="342">
        <f>SUMIF('3.3 Depreciation amortisation'!$D$9:$D$52,'[2]3.0 Statement pipeline (PCA)'!C45,'3.3 Depreciation amortisation'!$M$9:$M$52)+SUMIF('3.3 Depreciation amortisation'!$D$9:$D$52,'[2]3.0 Statement pipeline (PCA)'!C45,'3.3 Depreciation amortisation'!$N$9:$N$52)</f>
        <v>-380</v>
      </c>
      <c r="E49" s="349">
        <v>-228</v>
      </c>
    </row>
    <row r="50" spans="2:5" x14ac:dyDescent="0.25">
      <c r="B50" s="340" t="s">
        <v>615</v>
      </c>
      <c r="C50" s="341" t="s">
        <v>391</v>
      </c>
      <c r="D50" s="342">
        <f>SUMIF('3.3 Depreciation amortisation'!$D$9:$D$52,'[2]3.0 Statement pipeline (PCA)'!C45,'3.3 Depreciation amortisation'!$K$9:$K$52)</f>
        <v>0</v>
      </c>
      <c r="E50" s="349">
        <v>0</v>
      </c>
    </row>
    <row r="51" spans="2:5" x14ac:dyDescent="0.25">
      <c r="B51" s="343"/>
      <c r="C51" s="344" t="s">
        <v>143</v>
      </c>
      <c r="D51" s="342">
        <f>SUM(D46:D50)</f>
        <v>1904.7593582887703</v>
      </c>
      <c r="E51" s="342">
        <f>SUM(E46:E50)</f>
        <v>2056.7593582887703</v>
      </c>
    </row>
    <row r="52" spans="2:5" ht="13" x14ac:dyDescent="0.3">
      <c r="B52" s="345"/>
      <c r="C52" s="346" t="s">
        <v>1</v>
      </c>
      <c r="D52" s="347"/>
      <c r="E52" s="348"/>
    </row>
    <row r="53" spans="2:5" x14ac:dyDescent="0.25">
      <c r="B53" s="340" t="s">
        <v>615</v>
      </c>
      <c r="C53" s="341" t="s">
        <v>384</v>
      </c>
      <c r="D53" s="342">
        <f>SUMIF('3.3 Depreciation amortisation'!$D$9:$D$52,'[2]3.0 Statement pipeline (PCA)'!C52,'3.3 Depreciation amortisation'!$H$9:$H$52)</f>
        <v>0</v>
      </c>
      <c r="E53" s="349">
        <v>0</v>
      </c>
    </row>
    <row r="54" spans="2:5" x14ac:dyDescent="0.25">
      <c r="B54" s="340" t="s">
        <v>614</v>
      </c>
      <c r="C54" s="341" t="s">
        <v>71</v>
      </c>
      <c r="D54" s="342">
        <f>SUMIF('3.3 Depreciation amortisation'!$D$9:$D$52,'[2]3.0 Statement pipeline (PCA)'!C52,'3.3 Depreciation amortisation'!$I$9:$I$52)</f>
        <v>0</v>
      </c>
      <c r="E54" s="349">
        <v>0</v>
      </c>
    </row>
    <row r="55" spans="2:5" x14ac:dyDescent="0.25">
      <c r="B55" s="340" t="s">
        <v>614</v>
      </c>
      <c r="C55" s="341" t="s">
        <v>379</v>
      </c>
      <c r="D55" s="342">
        <f>SUMIF('3.3 Depreciation amortisation'!$D$9:$D$52,'[2]3.0 Statement pipeline (PCA)'!C52,'3.3 Depreciation amortisation'!$J$9:$J$52)</f>
        <v>0</v>
      </c>
      <c r="E55" s="349">
        <v>0</v>
      </c>
    </row>
    <row r="56" spans="2:5" x14ac:dyDescent="0.25">
      <c r="B56" s="340" t="s">
        <v>614</v>
      </c>
      <c r="C56" s="341" t="s">
        <v>21</v>
      </c>
      <c r="D56" s="342">
        <f>SUMIF('3.3 Depreciation amortisation'!$D$9:$D$52,'[2]3.0 Statement pipeline (PCA)'!C52,'3.3 Depreciation amortisation'!$M$9:$M$52)+SUMIF('3.3 Depreciation amortisation'!$D$9:$D$52,'[2]3.0 Statement pipeline (PCA)'!C52,'3.3 Depreciation amortisation'!$N$9:$N$52)</f>
        <v>0</v>
      </c>
      <c r="E56" s="349">
        <v>0</v>
      </c>
    </row>
    <row r="57" spans="2:5" x14ac:dyDescent="0.25">
      <c r="B57" s="340" t="s">
        <v>615</v>
      </c>
      <c r="C57" s="341" t="s">
        <v>391</v>
      </c>
      <c r="D57" s="342">
        <f>SUMIF('3.3 Depreciation amortisation'!$D$9:$D$52,'[2]3.0 Statement pipeline (PCA)'!C52,'3.3 Depreciation amortisation'!$K$9:$K$52)</f>
        <v>0</v>
      </c>
      <c r="E57" s="349">
        <v>0</v>
      </c>
    </row>
    <row r="58" spans="2:5" x14ac:dyDescent="0.25">
      <c r="B58" s="343"/>
      <c r="C58" s="344" t="s">
        <v>84</v>
      </c>
      <c r="D58" s="342">
        <f>SUM(D53:D57)</f>
        <v>0</v>
      </c>
      <c r="E58" s="342">
        <f>SUM(E53:E57)</f>
        <v>0</v>
      </c>
    </row>
    <row r="59" spans="2:5" ht="13" x14ac:dyDescent="0.3">
      <c r="B59" s="345"/>
      <c r="C59" s="346" t="s">
        <v>144</v>
      </c>
      <c r="D59" s="347"/>
      <c r="E59" s="348"/>
    </row>
    <row r="60" spans="2:5" x14ac:dyDescent="0.25">
      <c r="B60" s="340" t="s">
        <v>614</v>
      </c>
      <c r="C60" s="341" t="s">
        <v>384</v>
      </c>
      <c r="D60" s="342">
        <f>SUMIF('3.3 Depreciation amortisation'!$D$9:$D$52,'[2]3.0 Statement pipeline (PCA)'!C59,'3.3 Depreciation amortisation'!$H$9:$H$52)</f>
        <v>101844</v>
      </c>
      <c r="E60" s="349">
        <v>101844</v>
      </c>
    </row>
    <row r="61" spans="2:5" x14ac:dyDescent="0.25">
      <c r="B61" s="340" t="s">
        <v>614</v>
      </c>
      <c r="C61" s="341" t="s">
        <v>71</v>
      </c>
      <c r="D61" s="342">
        <f>SUMIF('3.3 Depreciation amortisation'!$D$9:$D$52,'[2]3.0 Statement pipeline (PCA)'!C59,'3.3 Depreciation amortisation'!$I$9:$I$52)+'3.3 Depreciation amortisation'!M15+'3.3 Depreciation amortisation'!N15</f>
        <v>-7611.4220860157075</v>
      </c>
      <c r="E61" s="349">
        <v>-6112.4220860157075</v>
      </c>
    </row>
    <row r="62" spans="2:5" x14ac:dyDescent="0.25">
      <c r="B62" s="340" t="s">
        <v>615</v>
      </c>
      <c r="C62" s="341" t="s">
        <v>379</v>
      </c>
      <c r="D62" s="342">
        <f>SUMIF('3.3 Depreciation amortisation'!$D$9:$D$52,'[2]3.0 Statement pipeline (PCA)'!C59,'3.3 Depreciation amortisation'!$J$9:$J$52)</f>
        <v>0</v>
      </c>
      <c r="E62" s="349">
        <v>0</v>
      </c>
    </row>
    <row r="63" spans="2:5" x14ac:dyDescent="0.25">
      <c r="B63" s="340" t="s">
        <v>615</v>
      </c>
      <c r="C63" s="341" t="s">
        <v>391</v>
      </c>
      <c r="D63" s="342">
        <f>SUMIF('3.3 Depreciation amortisation'!$D$9:$D$52,'[2]3.0 Statement pipeline (PCA)'!C59,'3.3 Depreciation amortisation'!$K$9:$K$52)</f>
        <v>0</v>
      </c>
      <c r="E63" s="349">
        <v>0</v>
      </c>
    </row>
    <row r="64" spans="2:5" x14ac:dyDescent="0.25">
      <c r="B64" s="340" t="s">
        <v>614</v>
      </c>
      <c r="C64" s="344" t="s">
        <v>145</v>
      </c>
      <c r="D64" s="342">
        <f>SUM(D60:D63)</f>
        <v>94232.577913984293</v>
      </c>
      <c r="E64" s="342">
        <f>SUM(E60:E63)</f>
        <v>95731.577913984293</v>
      </c>
    </row>
    <row r="65" spans="2:5" ht="13" x14ac:dyDescent="0.3">
      <c r="B65" s="345"/>
      <c r="C65" s="346" t="s">
        <v>234</v>
      </c>
      <c r="D65" s="347"/>
      <c r="E65" s="348"/>
    </row>
    <row r="66" spans="2:5" x14ac:dyDescent="0.25">
      <c r="B66" s="340" t="s">
        <v>614</v>
      </c>
      <c r="C66" s="341" t="s">
        <v>384</v>
      </c>
      <c r="D66" s="350">
        <f>SUMIF('3.3 Depreciation amortisation'!$D$9:$D$52,'[2]3.0 Statement pipeline (PCA)'!C65,'3.3 Depreciation amortisation'!$H$9:$H$52)</f>
        <v>564.26019799999995</v>
      </c>
      <c r="E66" s="351">
        <v>564.26019799999995</v>
      </c>
    </row>
    <row r="67" spans="2:5" x14ac:dyDescent="0.25">
      <c r="B67" s="340" t="s">
        <v>614</v>
      </c>
      <c r="C67" s="341" t="s">
        <v>71</v>
      </c>
      <c r="D67" s="350">
        <f>SUMIF('3.3 Depreciation amortisation'!$D$9:$D$52,'[2]3.0 Statement pipeline (PCA)'!C65,'3.3 Depreciation amortisation'!$I$9:$I$52)</f>
        <v>38143.500207711229</v>
      </c>
      <c r="E67" s="351">
        <v>21895.200629711228</v>
      </c>
    </row>
    <row r="68" spans="2:5" x14ac:dyDescent="0.25">
      <c r="B68" s="340" t="s">
        <v>615</v>
      </c>
      <c r="C68" s="341" t="s">
        <v>379</v>
      </c>
      <c r="D68" s="350">
        <f>SUMIF('3.3 Depreciation amortisation'!$D$9:$D$52,'[2]3.0 Statement pipeline (PCA)'!C65,'3.3 Depreciation amortisation'!$J$9:$J$52)</f>
        <v>0</v>
      </c>
      <c r="E68" s="351">
        <v>0</v>
      </c>
    </row>
    <row r="69" spans="2:5" x14ac:dyDescent="0.25">
      <c r="B69" s="340" t="s">
        <v>614</v>
      </c>
      <c r="C69" s="341" t="s">
        <v>21</v>
      </c>
      <c r="D69" s="350">
        <f>SUMIF('3.3 Depreciation amortisation'!$D$9:$D$52,'[2]3.0 Statement pipeline (PCA)'!C65,'3.3 Depreciation amortisation'!$M$9:$M$52)+SUMIF('3.3 Depreciation amortisation'!$D$9:$D$52,'[2]3.0 Statement pipeline (PCA)'!C65,'3.3 Depreciation amortisation'!$N$9:$N$52)</f>
        <v>-11877</v>
      </c>
      <c r="E69" s="351">
        <v>-8395.5</v>
      </c>
    </row>
    <row r="70" spans="2:5" x14ac:dyDescent="0.25">
      <c r="B70" s="340" t="s">
        <v>615</v>
      </c>
      <c r="C70" s="341" t="s">
        <v>391</v>
      </c>
      <c r="D70" s="350">
        <f>SUMIF('3.3 Depreciation amortisation'!$D$9:$D$52,'[2]3.0 Statement pipeline (PCA)'!C65,'3.3 Depreciation amortisation'!$K$9:$K$52)</f>
        <v>0</v>
      </c>
      <c r="E70" s="351">
        <v>0</v>
      </c>
    </row>
    <row r="71" spans="2:5" x14ac:dyDescent="0.25">
      <c r="B71" s="343"/>
      <c r="C71" s="344" t="s">
        <v>235</v>
      </c>
      <c r="D71" s="342">
        <f>SUM(D66:D70)</f>
        <v>26830.760405711233</v>
      </c>
      <c r="E71" s="342">
        <f>SUM(E66:E70)</f>
        <v>14063.960827711227</v>
      </c>
    </row>
    <row r="72" spans="2:5" ht="13" x14ac:dyDescent="0.3">
      <c r="B72" s="345"/>
      <c r="C72" s="346" t="s">
        <v>273</v>
      </c>
      <c r="D72" s="347"/>
      <c r="E72" s="348"/>
    </row>
    <row r="73" spans="2:5" x14ac:dyDescent="0.25">
      <c r="B73" s="340" t="s">
        <v>615</v>
      </c>
      <c r="C73" s="341" t="s">
        <v>384</v>
      </c>
      <c r="D73" s="342">
        <f>SUMIF('3.3 Depreciation amortisation'!$D$9:$D$52,'[2]3.0 Statement pipeline (PCA)'!C72,'3.3 Depreciation amortisation'!$H$9:$H$52)</f>
        <v>0</v>
      </c>
      <c r="E73" s="349">
        <v>0</v>
      </c>
    </row>
    <row r="74" spans="2:5" x14ac:dyDescent="0.25">
      <c r="B74" s="340" t="s">
        <v>615</v>
      </c>
      <c r="C74" s="341" t="s">
        <v>71</v>
      </c>
      <c r="D74" s="342">
        <f>SUMIF('3.3 Depreciation amortisation'!$D$9:$D$52,'[2]3.0 Statement pipeline (PCA)'!C72,'3.3 Depreciation amortisation'!$I$9:$I$52)</f>
        <v>0</v>
      </c>
      <c r="E74" s="349">
        <v>0</v>
      </c>
    </row>
    <row r="75" spans="2:5" x14ac:dyDescent="0.25">
      <c r="B75" s="340" t="s">
        <v>615</v>
      </c>
      <c r="C75" s="341" t="s">
        <v>379</v>
      </c>
      <c r="D75" s="342">
        <f>SUMIF('3.3 Depreciation amortisation'!$D$9:$D$52,'[2]3.0 Statement pipeline (PCA)'!C72,'3.3 Depreciation amortisation'!$J$9:$J$52)</f>
        <v>0</v>
      </c>
      <c r="E75" s="349">
        <v>0</v>
      </c>
    </row>
    <row r="76" spans="2:5" x14ac:dyDescent="0.25">
      <c r="B76" s="340" t="s">
        <v>615</v>
      </c>
      <c r="C76" s="341" t="s">
        <v>385</v>
      </c>
      <c r="D76" s="342">
        <f>SUMIF('3.3 Depreciation amortisation'!$D$9:$D$52,'[2]3.0 Statement pipeline (PCA)'!C72,'3.3 Depreciation amortisation'!$M$9:$M$52)+SUMIF('3.3 Depreciation amortisation'!$D$9:$D$52,'[2]3.0 Statement pipeline (PCA)'!C72,'3.3 Depreciation amortisation'!$N$9:$N$52)</f>
        <v>0</v>
      </c>
      <c r="E76" s="349">
        <v>0</v>
      </c>
    </row>
    <row r="77" spans="2:5" x14ac:dyDescent="0.25">
      <c r="B77" s="340" t="s">
        <v>615</v>
      </c>
      <c r="C77" s="341" t="s">
        <v>391</v>
      </c>
      <c r="D77" s="342">
        <f>SUMIF('3.3 Depreciation amortisation'!$D$9:$D$52,'[2]3.0 Statement pipeline (PCA)'!C72,'3.3 Depreciation amortisation'!$K$9:$K$52)</f>
        <v>0</v>
      </c>
      <c r="E77" s="349">
        <v>0</v>
      </c>
    </row>
    <row r="78" spans="2:5" x14ac:dyDescent="0.25">
      <c r="B78" s="343"/>
      <c r="C78" s="344" t="s">
        <v>274</v>
      </c>
      <c r="D78" s="342">
        <f>SUM(D73:D77)</f>
        <v>0</v>
      </c>
      <c r="E78" s="342">
        <f>SUM(E73:E77)</f>
        <v>0</v>
      </c>
    </row>
    <row r="79" spans="2:5" ht="13" x14ac:dyDescent="0.3">
      <c r="B79" s="340"/>
      <c r="C79" s="346" t="s">
        <v>146</v>
      </c>
      <c r="D79" s="349"/>
      <c r="E79" s="349"/>
    </row>
    <row r="80" spans="2:5" ht="13" x14ac:dyDescent="0.3">
      <c r="B80" s="343"/>
      <c r="C80" s="352" t="s">
        <v>75</v>
      </c>
      <c r="D80" s="342">
        <f>SUM(D16,D23,D30,D37,D44,D51,D58,D64,D71,D79,D78)</f>
        <v>12162749.141547086</v>
      </c>
      <c r="E80" s="342">
        <f>SUM(E16,E23,E30,E37,E44,E51,E58,E64,E71,E79,E78)</f>
        <v>12586894.341969086</v>
      </c>
    </row>
    <row r="81" spans="2:5" ht="13" x14ac:dyDescent="0.25">
      <c r="B81" s="345"/>
      <c r="C81" s="334" t="s">
        <v>386</v>
      </c>
      <c r="D81" s="347"/>
      <c r="E81" s="348"/>
    </row>
    <row r="82" spans="2:5" ht="13" x14ac:dyDescent="0.3">
      <c r="B82" s="345"/>
      <c r="C82" s="346" t="s">
        <v>581</v>
      </c>
      <c r="D82" s="347"/>
      <c r="E82" s="348"/>
    </row>
    <row r="83" spans="2:5" x14ac:dyDescent="0.25">
      <c r="B83" s="340" t="s">
        <v>614</v>
      </c>
      <c r="C83" s="341" t="s">
        <v>384</v>
      </c>
      <c r="D83" s="342">
        <f>SUMIF('3.3 Depreciation amortisation'!$D$60:$D$78,$C$82,'3.3 Depreciation amortisation'!$G$60:$G$78)</f>
        <v>10908.656128000001</v>
      </c>
      <c r="E83" s="349">
        <v>10908.656128000001</v>
      </c>
    </row>
    <row r="84" spans="2:5" x14ac:dyDescent="0.25">
      <c r="B84" s="340" t="s">
        <v>614</v>
      </c>
      <c r="C84" s="341" t="s">
        <v>71</v>
      </c>
      <c r="D84" s="342">
        <f>SUMIF('3.3 Depreciation amortisation'!$D$60:$D$78,$C$82,'3.3 Depreciation amortisation'!$H$60:$H$78)</f>
        <v>108480.29032041287</v>
      </c>
      <c r="E84" s="349">
        <v>94743.115825698595</v>
      </c>
    </row>
    <row r="85" spans="2:5" x14ac:dyDescent="0.25">
      <c r="B85" s="340" t="s">
        <v>615</v>
      </c>
      <c r="C85" s="341" t="s">
        <v>379</v>
      </c>
      <c r="D85" s="342">
        <f>SUMIF('3.3 Depreciation amortisation'!$D$60:$D$78,$C$82,'3.3 Depreciation amortisation'!$I$60:$I$78)</f>
        <v>0</v>
      </c>
      <c r="E85" s="349">
        <v>0</v>
      </c>
    </row>
    <row r="86" spans="2:5" x14ac:dyDescent="0.25">
      <c r="B86" s="340" t="s">
        <v>614</v>
      </c>
      <c r="C86" s="341" t="s">
        <v>21</v>
      </c>
      <c r="D86" s="342">
        <f>SUMIF('3.3 Depreciation amortisation'!$D$60:$D$78,$C$82,'3.3 Depreciation amortisation'!$L$60:$L$78)+SUMIF('3.3 Depreciation amortisation'!$D$60:$D$78,$C$82,'3.3 Depreciation amortisation'!$M$60:$M$78)</f>
        <v>-56475.5</v>
      </c>
      <c r="E86" s="349">
        <v>-48034.5</v>
      </c>
    </row>
    <row r="87" spans="2:5" x14ac:dyDescent="0.25">
      <c r="B87" s="340" t="s">
        <v>614</v>
      </c>
      <c r="C87" s="341" t="s">
        <v>391</v>
      </c>
      <c r="D87" s="342">
        <f>SUMIF('3.3 Depreciation amortisation'!$D$60:$D$78,$C$82,'3.3 Depreciation amortisation'!$J$60:$J$78)</f>
        <v>-9599.8598142857154</v>
      </c>
      <c r="E87" s="349">
        <v>-7532.516828571429</v>
      </c>
    </row>
    <row r="88" spans="2:5" x14ac:dyDescent="0.25">
      <c r="B88" s="343"/>
      <c r="C88" s="344" t="s">
        <v>390</v>
      </c>
      <c r="D88" s="342">
        <f>SUM(D83:D87)</f>
        <v>53313.586634127154</v>
      </c>
      <c r="E88" s="342">
        <f>SUM(E83:E87)</f>
        <v>50084.755125127165</v>
      </c>
    </row>
    <row r="89" spans="2:5" ht="13" x14ac:dyDescent="0.3">
      <c r="B89" s="345"/>
      <c r="C89" s="346" t="s">
        <v>308</v>
      </c>
      <c r="D89" s="347"/>
      <c r="E89" s="348"/>
    </row>
    <row r="90" spans="2:5" x14ac:dyDescent="0.25">
      <c r="B90" s="340" t="s">
        <v>614</v>
      </c>
      <c r="C90" s="341" t="s">
        <v>384</v>
      </c>
      <c r="D90" s="342">
        <f>SUMIF('3.3 Depreciation amortisation'!$D$60:$D$78,$C$89,'3.3 Depreciation amortisation'!$G$60:$G$78)</f>
        <v>49905.746999999996</v>
      </c>
      <c r="E90" s="349">
        <v>49905.746999999996</v>
      </c>
    </row>
    <row r="91" spans="2:5" x14ac:dyDescent="0.25">
      <c r="B91" s="340" t="s">
        <v>614</v>
      </c>
      <c r="C91" s="341" t="s">
        <v>71</v>
      </c>
      <c r="D91" s="342">
        <f>SUMIF('3.3 Depreciation amortisation'!$D$60:$D$78,$C$89,'3.3 Depreciation amortisation'!$H$60:$H$78)</f>
        <v>6228.2213999999994</v>
      </c>
      <c r="E91" s="349">
        <v>0</v>
      </c>
    </row>
    <row r="92" spans="2:5" x14ac:dyDescent="0.25">
      <c r="B92" s="340" t="s">
        <v>615</v>
      </c>
      <c r="C92" s="341" t="s">
        <v>379</v>
      </c>
      <c r="D92" s="342">
        <f>SUMIF('3.3 Depreciation amortisation'!$D$60:$D$78,$C$89,'3.3 Depreciation amortisation'!$I$60:$I$78)</f>
        <v>0</v>
      </c>
      <c r="E92" s="349">
        <v>0</v>
      </c>
    </row>
    <row r="93" spans="2:5" x14ac:dyDescent="0.25">
      <c r="B93" s="340" t="s">
        <v>614</v>
      </c>
      <c r="C93" s="341" t="s">
        <v>385</v>
      </c>
      <c r="D93" s="342">
        <f>SUMIF('3.3 Depreciation amortisation'!$D$60:$D$78,$C$89,'3.3 Depreciation amortisation'!$L$60:$L$78)+SUMIF('3.3 Depreciation amortisation'!$D$60:$D$78,$C$89,'3.3 Depreciation amortisation'!$M$60:$M$78)</f>
        <v>-12104.260399999999</v>
      </c>
      <c r="E93" s="349">
        <v>-5799.6898999999994</v>
      </c>
    </row>
    <row r="94" spans="2:5" x14ac:dyDescent="0.25">
      <c r="B94" s="340" t="s">
        <v>615</v>
      </c>
      <c r="C94" s="341" t="s">
        <v>391</v>
      </c>
      <c r="D94" s="342">
        <f>SUMIF('3.3 Depreciation amortisation'!$D$60:$D$78,$C$89,'3.3 Depreciation amortisation'!$J$60:$J$78)</f>
        <v>0</v>
      </c>
      <c r="E94" s="349">
        <v>0</v>
      </c>
    </row>
    <row r="95" spans="2:5" x14ac:dyDescent="0.25">
      <c r="B95" s="343"/>
      <c r="C95" s="344" t="s">
        <v>389</v>
      </c>
      <c r="D95" s="342">
        <f>SUM(D90:D94)</f>
        <v>44029.707999999999</v>
      </c>
      <c r="E95" s="342">
        <f>SUM(E90:E94)</f>
        <v>44106.057099999998</v>
      </c>
    </row>
    <row r="96" spans="2:5" ht="13" x14ac:dyDescent="0.3">
      <c r="B96" s="340" t="s">
        <v>615</v>
      </c>
      <c r="C96" s="346" t="s">
        <v>117</v>
      </c>
      <c r="D96" s="349"/>
      <c r="E96" s="349"/>
    </row>
    <row r="97" spans="2:5" ht="13" x14ac:dyDescent="0.3">
      <c r="B97" s="340" t="s">
        <v>615</v>
      </c>
      <c r="C97" s="346" t="s">
        <v>118</v>
      </c>
      <c r="D97" s="349"/>
      <c r="E97" s="349"/>
    </row>
    <row r="98" spans="2:5" ht="13" x14ac:dyDescent="0.3">
      <c r="B98" s="340" t="s">
        <v>614</v>
      </c>
      <c r="C98" s="346" t="s">
        <v>65</v>
      </c>
      <c r="D98" s="349">
        <v>402349.11766469869</v>
      </c>
      <c r="E98" s="349">
        <v>408291.35796669865</v>
      </c>
    </row>
    <row r="99" spans="2:5" ht="13" x14ac:dyDescent="0.3">
      <c r="B99" s="343"/>
      <c r="C99" s="353" t="s">
        <v>387</v>
      </c>
      <c r="D99" s="342">
        <f>SUM(D88,D95:D98)</f>
        <v>499692.4122988258</v>
      </c>
      <c r="E99" s="342">
        <f>SUM(E88,E95:E98)</f>
        <v>502482.17019182583</v>
      </c>
    </row>
    <row r="100" spans="2:5" ht="13" x14ac:dyDescent="0.3">
      <c r="B100" s="343"/>
      <c r="C100" s="353" t="s">
        <v>22</v>
      </c>
      <c r="D100" s="354">
        <f>SUM(D80,D99)</f>
        <v>12662441.553845912</v>
      </c>
      <c r="E100" s="354">
        <f>SUM(E80,E99)</f>
        <v>13089376.512160912</v>
      </c>
    </row>
    <row r="124" spans="3:3" x14ac:dyDescent="0.25">
      <c r="C124" s="360"/>
    </row>
  </sheetData>
  <mergeCells count="2">
    <mergeCell ref="B1:C1"/>
    <mergeCell ref="B5:C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30"/>
  <sheetViews>
    <sheetView workbookViewId="0"/>
  </sheetViews>
  <sheetFormatPr defaultColWidth="9.1796875" defaultRowHeight="12.5" x14ac:dyDescent="0.25"/>
  <cols>
    <col min="1" max="1" width="12.1796875" style="230" customWidth="1"/>
    <col min="2" max="2" width="21" style="230" customWidth="1"/>
    <col min="3" max="6" width="42.26953125" style="230" customWidth="1"/>
    <col min="7" max="7" width="9.453125" style="230" customWidth="1"/>
    <col min="8" max="8" width="25.1796875" style="230" customWidth="1"/>
    <col min="9" max="16384" width="9.1796875" style="230"/>
  </cols>
  <sheetData>
    <row r="1" spans="2:6" ht="20" x14ac:dyDescent="0.4">
      <c r="B1" s="229" t="s">
        <v>136</v>
      </c>
      <c r="C1" s="229"/>
      <c r="D1" s="213"/>
      <c r="E1" s="213"/>
    </row>
    <row r="2" spans="2:6" ht="20" x14ac:dyDescent="0.4">
      <c r="B2" s="176" t="str">
        <f>Tradingname</f>
        <v>SEA Gas Partnership</v>
      </c>
      <c r="C2" s="177"/>
      <c r="D2" s="229"/>
      <c r="E2" s="229"/>
    </row>
    <row r="3" spans="2:6" ht="35" x14ac:dyDescent="0.7">
      <c r="B3" s="178" t="s">
        <v>182</v>
      </c>
      <c r="C3" s="179">
        <f>Yearending</f>
        <v>44377</v>
      </c>
      <c r="F3" s="175"/>
    </row>
    <row r="5" spans="2:6" ht="15.5" x14ac:dyDescent="0.35">
      <c r="B5" s="231" t="s">
        <v>212</v>
      </c>
      <c r="C5" s="232"/>
      <c r="D5" s="232"/>
      <c r="E5" s="232"/>
    </row>
    <row r="6" spans="2:6" ht="15.5" x14ac:dyDescent="0.35">
      <c r="B6" s="231"/>
      <c r="C6" s="232"/>
      <c r="D6" s="232"/>
      <c r="E6" s="232"/>
    </row>
    <row r="7" spans="2:6" ht="40.5" customHeight="1" x14ac:dyDescent="0.25">
      <c r="B7" s="224" t="s">
        <v>223</v>
      </c>
      <c r="C7" s="224" t="s">
        <v>120</v>
      </c>
      <c r="D7" s="224" t="s">
        <v>68</v>
      </c>
      <c r="E7" s="224" t="s">
        <v>121</v>
      </c>
      <c r="F7" s="251" t="s">
        <v>123</v>
      </c>
    </row>
    <row r="8" spans="2:6" ht="13" x14ac:dyDescent="0.3">
      <c r="B8" s="219"/>
      <c r="C8" s="219"/>
      <c r="D8" s="234"/>
      <c r="E8" s="246" t="s">
        <v>122</v>
      </c>
      <c r="F8" s="247"/>
    </row>
    <row r="9" spans="2:6" ht="25" x14ac:dyDescent="0.25">
      <c r="B9" s="248"/>
      <c r="C9" s="361" t="str">
        <f>+'3. Statement of pipeline assets'!C9</f>
        <v>Pipelines</v>
      </c>
      <c r="D9" s="363" t="s">
        <v>592</v>
      </c>
      <c r="E9" s="362">
        <v>50</v>
      </c>
      <c r="F9" s="364" t="s">
        <v>593</v>
      </c>
    </row>
    <row r="10" spans="2:6" ht="25" x14ac:dyDescent="0.25">
      <c r="B10" s="248"/>
      <c r="C10" s="361" t="str">
        <f>'3. Statement of pipeline assets'!C17</f>
        <v>Compressors</v>
      </c>
      <c r="D10" s="363" t="s">
        <v>592</v>
      </c>
      <c r="E10" s="362">
        <v>30</v>
      </c>
      <c r="F10" s="364" t="s">
        <v>593</v>
      </c>
    </row>
    <row r="11" spans="2:6" x14ac:dyDescent="0.25">
      <c r="B11" s="248"/>
      <c r="C11" s="361" t="str">
        <f>'3. Statement of pipeline assets'!C24</f>
        <v>City gates supply regulators and valve stations</v>
      </c>
      <c r="D11" s="363" t="s">
        <v>592</v>
      </c>
      <c r="E11" s="362">
        <v>40</v>
      </c>
      <c r="F11" s="364" t="s">
        <v>594</v>
      </c>
    </row>
    <row r="12" spans="2:6" x14ac:dyDescent="0.25">
      <c r="B12" s="248"/>
      <c r="C12" s="361" t="str">
        <f>'3. Statement of pipeline assets'!C31</f>
        <v>Metering</v>
      </c>
      <c r="D12" s="363" t="s">
        <v>592</v>
      </c>
      <c r="E12" s="362">
        <v>40</v>
      </c>
      <c r="F12" s="364" t="s">
        <v>594</v>
      </c>
    </row>
    <row r="13" spans="2:6" x14ac:dyDescent="0.25">
      <c r="B13" s="248"/>
      <c r="C13" s="361" t="str">
        <f>'3. Statement of pipeline assets'!C38</f>
        <v>Odorant plants</v>
      </c>
      <c r="D13" s="362"/>
      <c r="E13" s="362"/>
      <c r="F13" s="364"/>
    </row>
    <row r="14" spans="2:6" x14ac:dyDescent="0.25">
      <c r="B14" s="248"/>
      <c r="C14" s="361" t="str">
        <f>'3. Statement of pipeline assets'!C45</f>
        <v>SCADA (Communications)</v>
      </c>
      <c r="D14" s="363" t="s">
        <v>592</v>
      </c>
      <c r="E14" s="362">
        <v>15</v>
      </c>
      <c r="F14" s="364" t="s">
        <v>594</v>
      </c>
    </row>
    <row r="15" spans="2:6" ht="25" x14ac:dyDescent="0.25">
      <c r="B15" s="248"/>
      <c r="C15" s="361" t="str">
        <f>'3. Statement of pipeline assets'!C52</f>
        <v>Buildings</v>
      </c>
      <c r="D15" s="365" t="s">
        <v>595</v>
      </c>
      <c r="E15" s="362">
        <v>80</v>
      </c>
      <c r="F15" s="364" t="s">
        <v>593</v>
      </c>
    </row>
    <row r="16" spans="2:6" x14ac:dyDescent="0.25">
      <c r="B16" s="248"/>
      <c r="C16" s="361" t="str">
        <f>'3. Statement of pipeline assets'!C65</f>
        <v>Other depreciable pipeline assets</v>
      </c>
      <c r="D16" s="362"/>
      <c r="E16" s="362"/>
      <c r="F16" s="364"/>
    </row>
    <row r="17" spans="2:7" x14ac:dyDescent="0.25">
      <c r="B17" s="248"/>
      <c r="C17" s="362" t="s">
        <v>582</v>
      </c>
      <c r="D17" s="366" t="s">
        <v>596</v>
      </c>
      <c r="E17" s="367">
        <v>10</v>
      </c>
      <c r="F17" s="364" t="s">
        <v>597</v>
      </c>
    </row>
    <row r="18" spans="2:7" x14ac:dyDescent="0.25">
      <c r="B18" s="248"/>
      <c r="C18" s="362" t="s">
        <v>583</v>
      </c>
      <c r="D18" s="366" t="s">
        <v>596</v>
      </c>
      <c r="E18" s="367">
        <v>10</v>
      </c>
      <c r="F18" s="364" t="s">
        <v>597</v>
      </c>
    </row>
    <row r="19" spans="2:7" x14ac:dyDescent="0.25">
      <c r="B19" s="248"/>
      <c r="C19" s="362" t="s">
        <v>584</v>
      </c>
      <c r="D19" s="368" t="s">
        <v>598</v>
      </c>
      <c r="E19" s="367">
        <v>50</v>
      </c>
      <c r="F19" s="364" t="s">
        <v>599</v>
      </c>
    </row>
    <row r="20" spans="2:7" x14ac:dyDescent="0.25">
      <c r="B20" s="248"/>
      <c r="C20" s="362" t="s">
        <v>585</v>
      </c>
      <c r="D20" s="369" t="s">
        <v>600</v>
      </c>
      <c r="E20" s="367" t="s">
        <v>601</v>
      </c>
      <c r="F20" s="364" t="s">
        <v>602</v>
      </c>
    </row>
    <row r="21" spans="2:7" x14ac:dyDescent="0.25">
      <c r="B21" s="248"/>
      <c r="C21" s="361" t="str">
        <f>'3. Statement of pipeline assets'!C72</f>
        <v>Leased Assets</v>
      </c>
      <c r="D21" s="370"/>
      <c r="E21" s="371"/>
      <c r="F21" s="372"/>
      <c r="G21" s="250"/>
    </row>
    <row r="22" spans="2:7" x14ac:dyDescent="0.25">
      <c r="B22" s="248"/>
      <c r="C22" s="361" t="str">
        <f>'3. Statement of pipeline assets'!C82</f>
        <v>Shared property plant and equipment</v>
      </c>
      <c r="D22" s="370"/>
      <c r="E22" s="371"/>
      <c r="F22" s="372"/>
      <c r="G22" s="250"/>
    </row>
    <row r="23" spans="2:7" ht="25" x14ac:dyDescent="0.25">
      <c r="B23" s="248"/>
      <c r="C23" s="362" t="s">
        <v>586</v>
      </c>
      <c r="D23" s="366" t="s">
        <v>596</v>
      </c>
      <c r="E23" s="367">
        <v>10</v>
      </c>
      <c r="F23" s="364" t="s">
        <v>603</v>
      </c>
      <c r="G23" s="250"/>
    </row>
    <row r="24" spans="2:7" ht="25" x14ac:dyDescent="0.25">
      <c r="B24" s="248"/>
      <c r="C24" s="362" t="s">
        <v>587</v>
      </c>
      <c r="D24" s="366" t="s">
        <v>596</v>
      </c>
      <c r="E24" s="367">
        <v>10</v>
      </c>
      <c r="F24" s="364" t="s">
        <v>603</v>
      </c>
      <c r="G24" s="250"/>
    </row>
    <row r="25" spans="2:7" ht="25" x14ac:dyDescent="0.25">
      <c r="B25" s="248"/>
      <c r="C25" s="362" t="s">
        <v>588</v>
      </c>
      <c r="D25" s="366" t="s">
        <v>596</v>
      </c>
      <c r="E25" s="367">
        <v>10</v>
      </c>
      <c r="F25" s="364" t="s">
        <v>603</v>
      </c>
      <c r="G25" s="250"/>
    </row>
    <row r="26" spans="2:7" ht="25" x14ac:dyDescent="0.25">
      <c r="B26" s="248"/>
      <c r="C26" s="362" t="s">
        <v>589</v>
      </c>
      <c r="D26" s="366" t="s">
        <v>596</v>
      </c>
      <c r="E26" s="367">
        <v>10</v>
      </c>
      <c r="F26" s="364" t="s">
        <v>603</v>
      </c>
    </row>
    <row r="27" spans="2:7" ht="25" x14ac:dyDescent="0.25">
      <c r="B27" s="248"/>
      <c r="C27" s="362" t="s">
        <v>590</v>
      </c>
      <c r="D27" s="366" t="s">
        <v>596</v>
      </c>
      <c r="E27" s="367">
        <v>10</v>
      </c>
      <c r="F27" s="364" t="s">
        <v>603</v>
      </c>
    </row>
    <row r="28" spans="2:7" ht="25" x14ac:dyDescent="0.25">
      <c r="B28" s="248"/>
      <c r="C28" s="362" t="s">
        <v>591</v>
      </c>
      <c r="D28" s="366" t="s">
        <v>596</v>
      </c>
      <c r="E28" s="367">
        <v>10</v>
      </c>
      <c r="F28" s="364" t="s">
        <v>603</v>
      </c>
    </row>
    <row r="29" spans="2:7" x14ac:dyDescent="0.25">
      <c r="B29" s="248"/>
      <c r="C29" s="361" t="str">
        <f>'3. Statement of pipeline assets'!C89</f>
        <v>Shared leased assets</v>
      </c>
      <c r="D29" s="370"/>
      <c r="E29" s="371"/>
      <c r="F29" s="372"/>
    </row>
    <row r="30" spans="2:7" x14ac:dyDescent="0.25">
      <c r="B30" s="248"/>
      <c r="C30" s="362" t="s">
        <v>1</v>
      </c>
      <c r="D30" s="373">
        <v>2013</v>
      </c>
      <c r="E30" s="374">
        <v>15</v>
      </c>
      <c r="F30" s="375" t="s">
        <v>604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4"/>
  <sheetViews>
    <sheetView workbookViewId="0"/>
  </sheetViews>
  <sheetFormatPr defaultColWidth="9.1796875" defaultRowHeight="12.5" x14ac:dyDescent="0.25"/>
  <cols>
    <col min="1" max="1" width="12" style="162" customWidth="1"/>
    <col min="2" max="2" width="31.7265625" style="162" customWidth="1"/>
    <col min="3" max="3" width="22.54296875" style="162" customWidth="1"/>
    <col min="4" max="4" width="27.26953125" style="162" customWidth="1"/>
    <col min="5" max="5" width="32.81640625" style="162" customWidth="1"/>
    <col min="6" max="6" width="21.7265625" style="162" customWidth="1"/>
    <col min="7" max="7" width="24.453125" style="162" customWidth="1"/>
    <col min="8" max="8" width="45" style="162" customWidth="1"/>
    <col min="9" max="10" width="19.81640625" style="162" customWidth="1"/>
    <col min="11" max="11" width="18.26953125" style="162" customWidth="1"/>
    <col min="12" max="16384" width="9.1796875" style="162"/>
  </cols>
  <sheetData>
    <row r="1" spans="2:10" ht="20" x14ac:dyDescent="0.4">
      <c r="B1" s="174" t="s">
        <v>158</v>
      </c>
      <c r="D1" s="213"/>
      <c r="E1" s="213"/>
      <c r="F1" s="213"/>
      <c r="G1" s="213"/>
      <c r="H1" s="213"/>
      <c r="I1" s="213"/>
      <c r="J1" s="213"/>
    </row>
    <row r="2" spans="2:10" ht="14" x14ac:dyDescent="0.3">
      <c r="B2" s="176" t="str">
        <f>Tradingname</f>
        <v>SEA Gas Partnership</v>
      </c>
      <c r="C2" s="177"/>
    </row>
    <row r="3" spans="2:10" ht="18" customHeight="1" x14ac:dyDescent="0.7">
      <c r="B3" s="178" t="s">
        <v>182</v>
      </c>
      <c r="C3" s="179">
        <f>Yearending</f>
        <v>44377</v>
      </c>
      <c r="F3" s="175"/>
    </row>
    <row r="5" spans="2:10" ht="15.5" x14ac:dyDescent="0.35">
      <c r="B5" s="181" t="s">
        <v>214</v>
      </c>
    </row>
    <row r="6" spans="2:10" ht="13" x14ac:dyDescent="0.3">
      <c r="B6" s="182"/>
      <c r="C6" s="183"/>
      <c r="D6" s="183"/>
      <c r="E6" s="183"/>
      <c r="F6" s="183"/>
      <c r="G6" s="184"/>
      <c r="H6" s="185"/>
      <c r="I6" s="186"/>
      <c r="J6" s="186"/>
    </row>
    <row r="7" spans="2:10" ht="31.5" customHeight="1" x14ac:dyDescent="0.25">
      <c r="B7" s="216" t="s">
        <v>81</v>
      </c>
      <c r="C7" s="195" t="s">
        <v>208</v>
      </c>
      <c r="D7" s="195" t="s">
        <v>159</v>
      </c>
      <c r="E7" s="195" t="s">
        <v>160</v>
      </c>
    </row>
    <row r="8" spans="2:10" ht="13.5" customHeight="1" x14ac:dyDescent="0.25">
      <c r="B8" s="252"/>
      <c r="C8" s="215"/>
      <c r="D8" s="253"/>
      <c r="E8" s="214"/>
    </row>
    <row r="9" spans="2:10" ht="13.5" customHeight="1" x14ac:dyDescent="0.25">
      <c r="B9" s="252"/>
      <c r="C9" s="215"/>
      <c r="D9" s="253"/>
      <c r="E9" s="214"/>
    </row>
    <row r="10" spans="2:10" ht="13.5" customHeight="1" x14ac:dyDescent="0.25">
      <c r="B10" s="252"/>
      <c r="C10" s="215"/>
      <c r="D10" s="253"/>
      <c r="E10" s="214"/>
    </row>
    <row r="11" spans="2:10" ht="13.5" customHeight="1" x14ac:dyDescent="0.25">
      <c r="B11" s="252"/>
      <c r="C11" s="215"/>
      <c r="D11" s="253"/>
      <c r="E11" s="214"/>
    </row>
    <row r="12" spans="2:10" ht="13.5" customHeight="1" x14ac:dyDescent="0.25">
      <c r="B12" s="252"/>
      <c r="C12" s="215"/>
      <c r="D12" s="253"/>
      <c r="E12" s="214"/>
    </row>
    <row r="13" spans="2:10" ht="13.5" customHeight="1" x14ac:dyDescent="0.25">
      <c r="B13" s="252"/>
      <c r="C13" s="215"/>
      <c r="D13" s="253"/>
      <c r="E13" s="214"/>
    </row>
    <row r="14" spans="2:10" ht="13.5" customHeight="1" x14ac:dyDescent="0.25">
      <c r="B14" s="252"/>
      <c r="C14" s="215"/>
      <c r="D14" s="253"/>
      <c r="E14" s="214"/>
    </row>
    <row r="15" spans="2:10" ht="13.5" customHeight="1" x14ac:dyDescent="0.25">
      <c r="B15" s="252"/>
      <c r="C15" s="215"/>
      <c r="D15" s="253"/>
      <c r="E15" s="214"/>
    </row>
    <row r="16" spans="2:10" ht="13.5" customHeight="1" x14ac:dyDescent="0.25">
      <c r="B16" s="252"/>
      <c r="C16" s="215"/>
      <c r="D16" s="253"/>
      <c r="E16" s="214"/>
    </row>
    <row r="17" spans="2:8" ht="13.5" customHeight="1" x14ac:dyDescent="0.25">
      <c r="B17" s="252"/>
      <c r="C17" s="215"/>
      <c r="D17" s="253"/>
      <c r="E17" s="214"/>
    </row>
    <row r="18" spans="2:8" ht="13.5" customHeight="1" x14ac:dyDescent="0.25">
      <c r="B18" s="252"/>
      <c r="C18" s="215"/>
      <c r="D18" s="253"/>
      <c r="E18" s="214"/>
    </row>
    <row r="19" spans="2:8" ht="13.5" customHeight="1" x14ac:dyDescent="0.25">
      <c r="B19" s="252"/>
      <c r="C19" s="215"/>
      <c r="D19" s="253"/>
      <c r="E19" s="214"/>
    </row>
    <row r="20" spans="2:8" ht="13.5" customHeight="1" x14ac:dyDescent="0.25">
      <c r="B20" s="252"/>
      <c r="C20" s="215"/>
      <c r="D20" s="253"/>
      <c r="E20" s="214"/>
    </row>
    <row r="21" spans="2:8" ht="13.5" customHeight="1" x14ac:dyDescent="0.25">
      <c r="B21" s="252"/>
      <c r="C21" s="215"/>
      <c r="D21" s="253"/>
      <c r="E21" s="214"/>
    </row>
    <row r="22" spans="2:8" ht="13.5" customHeight="1" x14ac:dyDescent="0.25">
      <c r="B22" s="252"/>
      <c r="C22" s="215"/>
      <c r="D22" s="253"/>
      <c r="E22" s="214"/>
    </row>
    <row r="25" spans="2:8" ht="15.5" x14ac:dyDescent="0.35">
      <c r="B25" s="181" t="s">
        <v>213</v>
      </c>
    </row>
    <row r="26" spans="2:8" ht="13" x14ac:dyDescent="0.3">
      <c r="B26" s="182"/>
      <c r="C26" s="183"/>
      <c r="D26" s="183"/>
      <c r="E26" s="183"/>
    </row>
    <row r="27" spans="2:8" ht="36.75" customHeight="1" x14ac:dyDescent="0.25">
      <c r="B27" s="216" t="s">
        <v>81</v>
      </c>
      <c r="C27" s="195" t="s">
        <v>209</v>
      </c>
      <c r="D27" s="195" t="s">
        <v>159</v>
      </c>
      <c r="E27" s="195" t="s">
        <v>160</v>
      </c>
      <c r="F27" s="195" t="s">
        <v>210</v>
      </c>
      <c r="G27" s="195" t="s">
        <v>169</v>
      </c>
      <c r="H27" s="195" t="s">
        <v>170</v>
      </c>
    </row>
    <row r="28" spans="2:8" x14ac:dyDescent="0.25">
      <c r="B28" s="252"/>
      <c r="C28" s="215"/>
      <c r="D28" s="253"/>
      <c r="E28" s="214"/>
      <c r="F28" s="215"/>
      <c r="G28" s="253"/>
      <c r="H28" s="214"/>
    </row>
    <row r="29" spans="2:8" x14ac:dyDescent="0.25">
      <c r="B29" s="252"/>
      <c r="C29" s="215"/>
      <c r="D29" s="253"/>
      <c r="E29" s="214"/>
      <c r="F29" s="215"/>
      <c r="G29" s="253"/>
      <c r="H29" s="214"/>
    </row>
    <row r="30" spans="2:8" x14ac:dyDescent="0.25">
      <c r="B30" s="252"/>
      <c r="C30" s="215"/>
      <c r="D30" s="253"/>
      <c r="E30" s="214"/>
      <c r="F30" s="215"/>
      <c r="G30" s="253"/>
      <c r="H30" s="214"/>
    </row>
    <row r="31" spans="2:8" x14ac:dyDescent="0.25">
      <c r="B31" s="252"/>
      <c r="C31" s="215"/>
      <c r="D31" s="253"/>
      <c r="E31" s="214"/>
      <c r="F31" s="215"/>
      <c r="G31" s="253"/>
      <c r="H31" s="214"/>
    </row>
    <row r="32" spans="2:8" x14ac:dyDescent="0.25">
      <c r="B32" s="252"/>
      <c r="C32" s="215"/>
      <c r="D32" s="253"/>
      <c r="E32" s="214"/>
      <c r="F32" s="215"/>
      <c r="G32" s="253"/>
      <c r="H32" s="214"/>
    </row>
    <row r="33" spans="2:8" x14ac:dyDescent="0.25">
      <c r="B33" s="252"/>
      <c r="C33" s="215"/>
      <c r="D33" s="253"/>
      <c r="E33" s="214"/>
      <c r="F33" s="215"/>
      <c r="G33" s="253"/>
      <c r="H33" s="214"/>
    </row>
    <row r="34" spans="2:8" x14ac:dyDescent="0.25">
      <c r="B34" s="252"/>
      <c r="C34" s="215"/>
      <c r="D34" s="253"/>
      <c r="E34" s="214"/>
      <c r="F34" s="215"/>
      <c r="G34" s="253"/>
      <c r="H34" s="214"/>
    </row>
    <row r="35" spans="2:8" x14ac:dyDescent="0.25">
      <c r="B35" s="252"/>
      <c r="C35" s="215"/>
      <c r="D35" s="253"/>
      <c r="E35" s="214"/>
      <c r="F35" s="215"/>
      <c r="G35" s="253"/>
      <c r="H35" s="214"/>
    </row>
    <row r="36" spans="2:8" x14ac:dyDescent="0.25">
      <c r="B36" s="252"/>
      <c r="C36" s="215"/>
      <c r="D36" s="253"/>
      <c r="E36" s="214"/>
      <c r="F36" s="215"/>
      <c r="G36" s="253"/>
      <c r="H36" s="214"/>
    </row>
    <row r="37" spans="2:8" x14ac:dyDescent="0.25">
      <c r="B37" s="252"/>
      <c r="C37" s="215"/>
      <c r="D37" s="253"/>
      <c r="E37" s="214"/>
      <c r="F37" s="215"/>
      <c r="G37" s="253"/>
      <c r="H37" s="214"/>
    </row>
    <row r="38" spans="2:8" x14ac:dyDescent="0.25">
      <c r="B38" s="252"/>
      <c r="C38" s="215"/>
      <c r="D38" s="253"/>
      <c r="E38" s="214"/>
      <c r="F38" s="215"/>
      <c r="G38" s="253"/>
      <c r="H38" s="214"/>
    </row>
    <row r="39" spans="2:8" x14ac:dyDescent="0.25">
      <c r="B39" s="252"/>
      <c r="C39" s="215"/>
      <c r="D39" s="253"/>
      <c r="E39" s="214"/>
      <c r="F39" s="215"/>
      <c r="G39" s="253"/>
      <c r="H39" s="214"/>
    </row>
    <row r="40" spans="2:8" x14ac:dyDescent="0.25">
      <c r="B40" s="252"/>
      <c r="C40" s="215"/>
      <c r="D40" s="253"/>
      <c r="E40" s="214"/>
      <c r="F40" s="215"/>
      <c r="G40" s="253"/>
      <c r="H40" s="214"/>
    </row>
    <row r="41" spans="2:8" x14ac:dyDescent="0.25">
      <c r="B41" s="252"/>
      <c r="C41" s="215"/>
      <c r="D41" s="253"/>
      <c r="E41" s="214"/>
      <c r="F41" s="215"/>
      <c r="G41" s="253"/>
      <c r="H41" s="214"/>
    </row>
    <row r="42" spans="2:8" x14ac:dyDescent="0.25">
      <c r="B42" s="252"/>
      <c r="C42" s="215"/>
      <c r="D42" s="253"/>
      <c r="E42" s="214"/>
      <c r="F42" s="215"/>
      <c r="G42" s="253"/>
      <c r="H42" s="214"/>
    </row>
    <row r="43" spans="2:8" x14ac:dyDescent="0.25">
      <c r="B43" s="252"/>
      <c r="C43" s="215"/>
      <c r="D43" s="253"/>
      <c r="E43" s="214"/>
      <c r="F43" s="215"/>
      <c r="G43" s="253"/>
      <c r="H43" s="214"/>
    </row>
    <row r="44" spans="2:8" x14ac:dyDescent="0.25">
      <c r="B44" s="252"/>
      <c r="C44" s="215"/>
      <c r="D44" s="253"/>
      <c r="E44" s="214"/>
      <c r="F44" s="215"/>
      <c r="G44" s="253"/>
      <c r="H44" s="214"/>
    </row>
    <row r="45" spans="2:8" x14ac:dyDescent="0.25">
      <c r="B45" s="252"/>
      <c r="C45" s="215"/>
      <c r="D45" s="253"/>
      <c r="E45" s="214"/>
      <c r="F45" s="215"/>
      <c r="G45" s="253"/>
      <c r="H45" s="214"/>
    </row>
    <row r="46" spans="2:8" x14ac:dyDescent="0.25">
      <c r="B46" s="252"/>
      <c r="C46" s="215"/>
      <c r="D46" s="253"/>
      <c r="E46" s="214"/>
      <c r="F46" s="215"/>
      <c r="G46" s="253"/>
      <c r="H46" s="214"/>
    </row>
    <row r="47" spans="2:8" x14ac:dyDescent="0.25">
      <c r="B47" s="252"/>
      <c r="C47" s="215"/>
      <c r="D47" s="253"/>
      <c r="E47" s="214"/>
      <c r="F47" s="215"/>
      <c r="G47" s="253"/>
      <c r="H47" s="214"/>
    </row>
    <row r="48" spans="2:8" x14ac:dyDescent="0.25">
      <c r="B48" s="252"/>
      <c r="C48" s="215"/>
      <c r="D48" s="253"/>
      <c r="E48" s="214"/>
      <c r="F48" s="215"/>
      <c r="G48" s="253"/>
      <c r="H48" s="214"/>
    </row>
    <row r="49" spans="2:8" x14ac:dyDescent="0.25">
      <c r="B49" s="252"/>
      <c r="C49" s="215"/>
      <c r="D49" s="253"/>
      <c r="E49" s="214"/>
      <c r="F49" s="215"/>
      <c r="G49" s="253"/>
      <c r="H49" s="214"/>
    </row>
    <row r="50" spans="2:8" x14ac:dyDescent="0.25">
      <c r="B50" s="252"/>
      <c r="C50" s="215"/>
      <c r="D50" s="253"/>
      <c r="E50" s="214"/>
      <c r="F50" s="215"/>
      <c r="G50" s="253"/>
      <c r="H50" s="214"/>
    </row>
    <row r="51" spans="2:8" x14ac:dyDescent="0.25">
      <c r="B51" s="252"/>
      <c r="C51" s="215"/>
      <c r="D51" s="253"/>
      <c r="E51" s="214"/>
      <c r="F51" s="215"/>
      <c r="G51" s="253"/>
      <c r="H51" s="214"/>
    </row>
    <row r="52" spans="2:8" x14ac:dyDescent="0.25">
      <c r="B52" s="252"/>
      <c r="C52" s="215"/>
      <c r="D52" s="253"/>
      <c r="E52" s="214"/>
      <c r="F52" s="215"/>
      <c r="G52" s="253"/>
      <c r="H52" s="214"/>
    </row>
    <row r="53" spans="2:8" x14ac:dyDescent="0.25">
      <c r="B53" s="252"/>
      <c r="C53" s="215"/>
      <c r="D53" s="253"/>
      <c r="E53" s="214"/>
      <c r="F53" s="215"/>
      <c r="G53" s="253"/>
      <c r="H53" s="214"/>
    </row>
    <row r="54" spans="2:8" x14ac:dyDescent="0.25">
      <c r="B54" s="252"/>
      <c r="C54" s="215"/>
      <c r="D54" s="253"/>
      <c r="E54" s="214"/>
      <c r="F54" s="215"/>
      <c r="G54" s="253"/>
      <c r="H54" s="214"/>
    </row>
  </sheetData>
  <sheetProtection sheet="1"/>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O78"/>
  <sheetViews>
    <sheetView showGridLines="0" zoomScale="85" zoomScaleNormal="85" workbookViewId="0"/>
  </sheetViews>
  <sheetFormatPr defaultRowHeight="12.5" x14ac:dyDescent="0.25"/>
  <cols>
    <col min="1" max="1" width="11.453125" style="255" customWidth="1"/>
    <col min="2" max="2" width="32.453125" style="255" customWidth="1"/>
    <col min="3" max="4" width="40.7265625" style="255" customWidth="1"/>
    <col min="5" max="15" width="20.7265625" style="255" customWidth="1"/>
    <col min="16" max="16384" width="8.7265625" style="255"/>
  </cols>
  <sheetData>
    <row r="1" spans="2:15" ht="20" x14ac:dyDescent="0.4">
      <c r="B1" s="254" t="s">
        <v>284</v>
      </c>
    </row>
    <row r="2" spans="2:15" ht="14" x14ac:dyDescent="0.3">
      <c r="B2" s="176" t="str">
        <f>Tradingname</f>
        <v>SEA Gas Partnership</v>
      </c>
      <c r="C2" s="177"/>
      <c r="F2" s="256"/>
    </row>
    <row r="3" spans="2:15" ht="14" x14ac:dyDescent="0.3">
      <c r="B3" s="178" t="s">
        <v>182</v>
      </c>
      <c r="C3" s="179">
        <f>Yearending</f>
        <v>44377</v>
      </c>
    </row>
    <row r="5" spans="2:15" ht="30" customHeight="1" x14ac:dyDescent="0.35">
      <c r="B5" s="257" t="s">
        <v>298</v>
      </c>
      <c r="I5" s="446" t="s">
        <v>260</v>
      </c>
      <c r="J5" s="446"/>
      <c r="K5" s="446"/>
    </row>
    <row r="7" spans="2:15" ht="45" customHeight="1" x14ac:dyDescent="0.25">
      <c r="B7" s="268" t="s">
        <v>223</v>
      </c>
      <c r="C7" s="269" t="s">
        <v>18</v>
      </c>
      <c r="D7" s="269" t="s">
        <v>0</v>
      </c>
      <c r="E7" s="269" t="s">
        <v>68</v>
      </c>
      <c r="F7" s="269" t="s">
        <v>69</v>
      </c>
      <c r="G7" s="269" t="s">
        <v>154</v>
      </c>
      <c r="H7" s="270" t="s">
        <v>388</v>
      </c>
      <c r="I7" s="270" t="s">
        <v>71</v>
      </c>
      <c r="J7" s="270" t="s">
        <v>379</v>
      </c>
      <c r="K7" s="270" t="s">
        <v>309</v>
      </c>
      <c r="L7" s="269" t="s">
        <v>72</v>
      </c>
      <c r="M7" s="269" t="s">
        <v>259</v>
      </c>
      <c r="N7" s="269" t="s">
        <v>370</v>
      </c>
      <c r="O7" s="195" t="s">
        <v>73</v>
      </c>
    </row>
    <row r="8" spans="2:15" x14ac:dyDescent="0.25">
      <c r="B8" s="271"/>
      <c r="C8" s="272"/>
      <c r="D8" s="272"/>
      <c r="E8" s="272"/>
      <c r="F8" s="272" t="s">
        <v>74</v>
      </c>
      <c r="G8" s="272" t="s">
        <v>183</v>
      </c>
      <c r="H8" s="273" t="s">
        <v>183</v>
      </c>
      <c r="I8" s="273" t="s">
        <v>183</v>
      </c>
      <c r="J8" s="273" t="s">
        <v>183</v>
      </c>
      <c r="K8" s="273" t="s">
        <v>183</v>
      </c>
      <c r="L8" s="272" t="s">
        <v>183</v>
      </c>
      <c r="M8" s="272" t="s">
        <v>183</v>
      </c>
      <c r="N8" s="272" t="s">
        <v>183</v>
      </c>
      <c r="O8" s="272" t="s">
        <v>183</v>
      </c>
    </row>
    <row r="9" spans="2:15" x14ac:dyDescent="0.25">
      <c r="B9" s="260" t="s">
        <v>64</v>
      </c>
      <c r="C9" s="260" t="s">
        <v>94</v>
      </c>
      <c r="D9" s="260" t="s">
        <v>138</v>
      </c>
      <c r="E9" s="261" t="s">
        <v>592</v>
      </c>
      <c r="F9" s="262">
        <v>50</v>
      </c>
      <c r="G9" s="263">
        <v>0</v>
      </c>
      <c r="H9" s="263">
        <v>4867610</v>
      </c>
      <c r="I9" s="263">
        <v>84528.214858101681</v>
      </c>
      <c r="J9" s="263">
        <v>175304.29500000001</v>
      </c>
      <c r="K9" s="263">
        <v>-294.8</v>
      </c>
      <c r="L9" s="274">
        <f>SUM(H9:K9)</f>
        <v>5127147.7098581018</v>
      </c>
      <c r="M9" s="263">
        <v>-1651380.5</v>
      </c>
      <c r="N9" s="263">
        <v>-102543</v>
      </c>
      <c r="O9" s="207">
        <f>SUM(L9:N9)</f>
        <v>3373224.2098581018</v>
      </c>
    </row>
    <row r="10" spans="2:15" x14ac:dyDescent="0.25">
      <c r="B10" s="260" t="s">
        <v>64</v>
      </c>
      <c r="C10" s="260" t="s">
        <v>82</v>
      </c>
      <c r="D10" s="260" t="s">
        <v>82</v>
      </c>
      <c r="E10" s="261" t="s">
        <v>592</v>
      </c>
      <c r="F10" s="262">
        <v>30</v>
      </c>
      <c r="G10" s="263">
        <v>0</v>
      </c>
      <c r="H10" s="263">
        <v>0</v>
      </c>
      <c r="I10" s="263">
        <v>0</v>
      </c>
      <c r="J10" s="263">
        <v>0</v>
      </c>
      <c r="K10" s="263">
        <v>0</v>
      </c>
      <c r="L10" s="274">
        <f>SUM(H10:K10)</f>
        <v>0</v>
      </c>
      <c r="M10" s="263">
        <v>0</v>
      </c>
      <c r="N10" s="263">
        <v>0</v>
      </c>
      <c r="O10" s="207">
        <f t="shared" ref="O10:O36" si="0">SUM(L10:N10)</f>
        <v>0</v>
      </c>
    </row>
    <row r="11" spans="2:15" x14ac:dyDescent="0.25">
      <c r="B11" s="260" t="s">
        <v>64</v>
      </c>
      <c r="C11" s="260" t="s">
        <v>139</v>
      </c>
      <c r="D11" s="260" t="s">
        <v>605</v>
      </c>
      <c r="E11" s="261" t="s">
        <v>592</v>
      </c>
      <c r="F11" s="262">
        <v>30</v>
      </c>
      <c r="G11" s="263">
        <v>0</v>
      </c>
      <c r="H11" s="263">
        <v>0</v>
      </c>
      <c r="I11" s="263">
        <v>8210843.3881250005</v>
      </c>
      <c r="J11" s="263">
        <v>1049727.181875</v>
      </c>
      <c r="K11" s="263">
        <v>0</v>
      </c>
      <c r="L11" s="274">
        <f>SUM(H11:K11)</f>
        <v>9260570.5700000003</v>
      </c>
      <c r="M11" s="263">
        <v>-2682099</v>
      </c>
      <c r="N11" s="263">
        <v>-231514</v>
      </c>
      <c r="O11" s="207">
        <f t="shared" si="0"/>
        <v>6346957.5700000003</v>
      </c>
    </row>
    <row r="12" spans="2:15" x14ac:dyDescent="0.25">
      <c r="B12" s="260" t="s">
        <v>64</v>
      </c>
      <c r="C12" s="260" t="s">
        <v>141</v>
      </c>
      <c r="D12" s="260" t="s">
        <v>141</v>
      </c>
      <c r="E12" s="261" t="s">
        <v>592</v>
      </c>
      <c r="F12" s="262">
        <v>30</v>
      </c>
      <c r="G12" s="263">
        <v>0</v>
      </c>
      <c r="H12" s="263">
        <v>3923571</v>
      </c>
      <c r="I12" s="263">
        <v>3441.0083860000595</v>
      </c>
      <c r="J12" s="263">
        <v>121189.75562499999</v>
      </c>
      <c r="K12" s="263">
        <v>0</v>
      </c>
      <c r="L12" s="274">
        <f>SUM(H12:K12)</f>
        <v>4048201.7640110003</v>
      </c>
      <c r="M12" s="263">
        <v>-1627398.5</v>
      </c>
      <c r="N12" s="263">
        <v>-101204</v>
      </c>
      <c r="O12" s="207">
        <f t="shared" si="0"/>
        <v>2319599.2640110003</v>
      </c>
    </row>
    <row r="13" spans="2:15" x14ac:dyDescent="0.25">
      <c r="B13" s="260" t="s">
        <v>64</v>
      </c>
      <c r="C13" s="260" t="s">
        <v>606</v>
      </c>
      <c r="D13" s="260" t="s">
        <v>142</v>
      </c>
      <c r="E13" s="261" t="s">
        <v>592</v>
      </c>
      <c r="F13" s="262">
        <v>15</v>
      </c>
      <c r="G13" s="263">
        <v>0</v>
      </c>
      <c r="H13" s="263">
        <v>0</v>
      </c>
      <c r="I13" s="263">
        <v>0</v>
      </c>
      <c r="J13" s="263">
        <v>2284.7593582887703</v>
      </c>
      <c r="K13" s="263">
        <v>0</v>
      </c>
      <c r="L13" s="274">
        <f t="shared" ref="L13:L41" si="1">SUM(H13:K13)</f>
        <v>2284.7593582887703</v>
      </c>
      <c r="M13" s="263">
        <v>-228</v>
      </c>
      <c r="N13" s="263">
        <v>-152</v>
      </c>
      <c r="O13" s="207">
        <f t="shared" si="0"/>
        <v>1904.7593582887703</v>
      </c>
    </row>
    <row r="14" spans="2:15" x14ac:dyDescent="0.25">
      <c r="B14" s="260" t="s">
        <v>64</v>
      </c>
      <c r="C14" s="260" t="s">
        <v>1</v>
      </c>
      <c r="D14" s="260" t="s">
        <v>1</v>
      </c>
      <c r="E14" s="261" t="s">
        <v>595</v>
      </c>
      <c r="F14" s="262">
        <v>80</v>
      </c>
      <c r="G14" s="263"/>
      <c r="H14" s="263">
        <v>0</v>
      </c>
      <c r="I14" s="263">
        <v>0</v>
      </c>
      <c r="J14" s="263">
        <v>0</v>
      </c>
      <c r="K14" s="263">
        <v>0</v>
      </c>
      <c r="L14" s="274">
        <f t="shared" si="1"/>
        <v>0</v>
      </c>
      <c r="M14" s="263">
        <v>0</v>
      </c>
      <c r="N14" s="263"/>
      <c r="O14" s="207">
        <f t="shared" si="0"/>
        <v>0</v>
      </c>
    </row>
    <row r="15" spans="2:15" x14ac:dyDescent="0.25">
      <c r="B15" s="260" t="s">
        <v>64</v>
      </c>
      <c r="C15" s="260" t="s">
        <v>607</v>
      </c>
      <c r="D15" s="260" t="s">
        <v>144</v>
      </c>
      <c r="E15" s="261" t="s">
        <v>608</v>
      </c>
      <c r="F15" s="262">
        <v>80</v>
      </c>
      <c r="G15" s="263">
        <v>0</v>
      </c>
      <c r="H15" s="263">
        <v>101844</v>
      </c>
      <c r="I15" s="263">
        <v>17966.577913984293</v>
      </c>
      <c r="J15" s="263">
        <v>0</v>
      </c>
      <c r="K15" s="263"/>
      <c r="L15" s="274">
        <f t="shared" si="1"/>
        <v>119810.57791398429</v>
      </c>
      <c r="M15" s="263">
        <v>-24079</v>
      </c>
      <c r="N15" s="263">
        <v>-1499</v>
      </c>
      <c r="O15" s="207">
        <f t="shared" si="0"/>
        <v>94232.577913984293</v>
      </c>
    </row>
    <row r="16" spans="2:15" x14ac:dyDescent="0.25">
      <c r="B16" s="260" t="s">
        <v>64</v>
      </c>
      <c r="C16" s="260" t="s">
        <v>582</v>
      </c>
      <c r="D16" s="260" t="s">
        <v>234</v>
      </c>
      <c r="E16" s="261" t="s">
        <v>596</v>
      </c>
      <c r="F16" s="262">
        <v>10</v>
      </c>
      <c r="G16" s="263">
        <v>0</v>
      </c>
      <c r="H16" s="263">
        <v>564.26019799999995</v>
      </c>
      <c r="I16" s="263">
        <v>38143.500207711229</v>
      </c>
      <c r="J16" s="263"/>
      <c r="K16" s="263"/>
      <c r="L16" s="274">
        <f t="shared" si="1"/>
        <v>38707.760405711233</v>
      </c>
      <c r="M16" s="263">
        <v>-8395.5</v>
      </c>
      <c r="N16" s="263">
        <v>-3481.5</v>
      </c>
      <c r="O16" s="207">
        <f t="shared" si="0"/>
        <v>26830.760405711233</v>
      </c>
    </row>
    <row r="17" spans="2:15" x14ac:dyDescent="0.25">
      <c r="B17" s="260"/>
      <c r="C17" s="260"/>
      <c r="D17" s="260"/>
      <c r="E17" s="261"/>
      <c r="F17" s="262"/>
      <c r="G17" s="263"/>
      <c r="H17" s="263"/>
      <c r="I17" s="263"/>
      <c r="J17" s="263"/>
      <c r="K17" s="263"/>
      <c r="L17" s="274">
        <f t="shared" si="1"/>
        <v>0</v>
      </c>
      <c r="M17" s="263"/>
      <c r="N17" s="263"/>
      <c r="O17" s="207">
        <f t="shared" si="0"/>
        <v>0</v>
      </c>
    </row>
    <row r="18" spans="2:15" x14ac:dyDescent="0.25">
      <c r="B18" s="260"/>
      <c r="C18" s="260"/>
      <c r="D18" s="260"/>
      <c r="E18" s="261"/>
      <c r="F18" s="262"/>
      <c r="G18" s="263"/>
      <c r="H18" s="263"/>
      <c r="I18" s="263"/>
      <c r="J18" s="263"/>
      <c r="K18" s="263"/>
      <c r="L18" s="274">
        <f t="shared" si="1"/>
        <v>0</v>
      </c>
      <c r="M18" s="263"/>
      <c r="N18" s="263"/>
      <c r="O18" s="207">
        <f t="shared" si="0"/>
        <v>0</v>
      </c>
    </row>
    <row r="19" spans="2:15" x14ac:dyDescent="0.25">
      <c r="B19" s="260"/>
      <c r="C19" s="260"/>
      <c r="D19" s="260"/>
      <c r="E19" s="261"/>
      <c r="F19" s="262"/>
      <c r="G19" s="263"/>
      <c r="H19" s="263"/>
      <c r="I19" s="263"/>
      <c r="J19" s="263"/>
      <c r="K19" s="263"/>
      <c r="L19" s="274">
        <f t="shared" si="1"/>
        <v>0</v>
      </c>
      <c r="M19" s="263"/>
      <c r="N19" s="263"/>
      <c r="O19" s="207">
        <f t="shared" si="0"/>
        <v>0</v>
      </c>
    </row>
    <row r="20" spans="2:15" x14ac:dyDescent="0.25">
      <c r="B20" s="260"/>
      <c r="C20" s="260"/>
      <c r="D20" s="260"/>
      <c r="E20" s="261"/>
      <c r="F20" s="262"/>
      <c r="G20" s="263"/>
      <c r="H20" s="263"/>
      <c r="I20" s="263"/>
      <c r="J20" s="263"/>
      <c r="K20" s="263"/>
      <c r="L20" s="274">
        <f t="shared" si="1"/>
        <v>0</v>
      </c>
      <c r="M20" s="263"/>
      <c r="N20" s="263"/>
      <c r="O20" s="207">
        <f t="shared" si="0"/>
        <v>0</v>
      </c>
    </row>
    <row r="21" spans="2:15" x14ac:dyDescent="0.25">
      <c r="B21" s="260"/>
      <c r="C21" s="260"/>
      <c r="D21" s="260"/>
      <c r="E21" s="261"/>
      <c r="F21" s="262"/>
      <c r="G21" s="263"/>
      <c r="H21" s="263"/>
      <c r="I21" s="263"/>
      <c r="J21" s="263"/>
      <c r="K21" s="263"/>
      <c r="L21" s="274">
        <f t="shared" si="1"/>
        <v>0</v>
      </c>
      <c r="M21" s="263"/>
      <c r="N21" s="263"/>
      <c r="O21" s="207">
        <f t="shared" si="0"/>
        <v>0</v>
      </c>
    </row>
    <row r="22" spans="2:15" x14ac:dyDescent="0.25">
      <c r="B22" s="260"/>
      <c r="C22" s="260"/>
      <c r="D22" s="260"/>
      <c r="E22" s="261"/>
      <c r="F22" s="262"/>
      <c r="G22" s="263"/>
      <c r="H22" s="263"/>
      <c r="I22" s="263"/>
      <c r="J22" s="263"/>
      <c r="K22" s="263"/>
      <c r="L22" s="274">
        <f t="shared" si="1"/>
        <v>0</v>
      </c>
      <c r="M22" s="263"/>
      <c r="N22" s="263"/>
      <c r="O22" s="207">
        <f t="shared" si="0"/>
        <v>0</v>
      </c>
    </row>
    <row r="23" spans="2:15" x14ac:dyDescent="0.25">
      <c r="B23" s="260"/>
      <c r="C23" s="260"/>
      <c r="D23" s="260"/>
      <c r="E23" s="261"/>
      <c r="F23" s="262"/>
      <c r="G23" s="263"/>
      <c r="H23" s="263"/>
      <c r="I23" s="263"/>
      <c r="J23" s="263"/>
      <c r="K23" s="263"/>
      <c r="L23" s="274">
        <f t="shared" si="1"/>
        <v>0</v>
      </c>
      <c r="M23" s="263"/>
      <c r="N23" s="263"/>
      <c r="O23" s="207">
        <f t="shared" si="0"/>
        <v>0</v>
      </c>
    </row>
    <row r="24" spans="2:15" x14ac:dyDescent="0.25">
      <c r="B24" s="260"/>
      <c r="C24" s="260"/>
      <c r="D24" s="260"/>
      <c r="E24" s="261"/>
      <c r="F24" s="262"/>
      <c r="G24" s="263"/>
      <c r="H24" s="263"/>
      <c r="I24" s="263"/>
      <c r="J24" s="263"/>
      <c r="K24" s="263"/>
      <c r="L24" s="274">
        <f t="shared" si="1"/>
        <v>0</v>
      </c>
      <c r="M24" s="263"/>
      <c r="N24" s="263"/>
      <c r="O24" s="207">
        <f t="shared" si="0"/>
        <v>0</v>
      </c>
    </row>
    <row r="25" spans="2:15" x14ac:dyDescent="0.25">
      <c r="B25" s="260"/>
      <c r="C25" s="260"/>
      <c r="D25" s="260"/>
      <c r="E25" s="261"/>
      <c r="F25" s="262"/>
      <c r="G25" s="263"/>
      <c r="H25" s="263"/>
      <c r="I25" s="263"/>
      <c r="J25" s="263"/>
      <c r="K25" s="263"/>
      <c r="L25" s="274">
        <f t="shared" si="1"/>
        <v>0</v>
      </c>
      <c r="M25" s="263"/>
      <c r="N25" s="263"/>
      <c r="O25" s="207">
        <f t="shared" si="0"/>
        <v>0</v>
      </c>
    </row>
    <row r="26" spans="2:15" x14ac:dyDescent="0.25">
      <c r="B26" s="260"/>
      <c r="C26" s="260"/>
      <c r="D26" s="260"/>
      <c r="E26" s="261"/>
      <c r="F26" s="262"/>
      <c r="G26" s="263"/>
      <c r="H26" s="263"/>
      <c r="I26" s="263"/>
      <c r="J26" s="263"/>
      <c r="K26" s="263"/>
      <c r="L26" s="274">
        <f t="shared" si="1"/>
        <v>0</v>
      </c>
      <c r="M26" s="263"/>
      <c r="N26" s="263"/>
      <c r="O26" s="207">
        <f t="shared" si="0"/>
        <v>0</v>
      </c>
    </row>
    <row r="27" spans="2:15" x14ac:dyDescent="0.25">
      <c r="B27" s="260"/>
      <c r="C27" s="260"/>
      <c r="D27" s="260"/>
      <c r="E27" s="261"/>
      <c r="F27" s="262"/>
      <c r="G27" s="263"/>
      <c r="H27" s="263"/>
      <c r="I27" s="263"/>
      <c r="J27" s="263"/>
      <c r="K27" s="263"/>
      <c r="L27" s="274">
        <f t="shared" si="1"/>
        <v>0</v>
      </c>
      <c r="M27" s="263"/>
      <c r="N27" s="263"/>
      <c r="O27" s="207">
        <f t="shared" si="0"/>
        <v>0</v>
      </c>
    </row>
    <row r="28" spans="2:15" x14ac:dyDescent="0.25">
      <c r="B28" s="260"/>
      <c r="C28" s="260"/>
      <c r="D28" s="260"/>
      <c r="E28" s="261"/>
      <c r="F28" s="262"/>
      <c r="G28" s="263"/>
      <c r="H28" s="263"/>
      <c r="I28" s="263"/>
      <c r="J28" s="263"/>
      <c r="K28" s="263"/>
      <c r="L28" s="274">
        <f t="shared" si="1"/>
        <v>0</v>
      </c>
      <c r="M28" s="263"/>
      <c r="N28" s="263"/>
      <c r="O28" s="207">
        <f t="shared" si="0"/>
        <v>0</v>
      </c>
    </row>
    <row r="29" spans="2:15" x14ac:dyDescent="0.25">
      <c r="B29" s="260"/>
      <c r="C29" s="260"/>
      <c r="D29" s="260"/>
      <c r="E29" s="261"/>
      <c r="F29" s="262"/>
      <c r="G29" s="263"/>
      <c r="H29" s="263"/>
      <c r="I29" s="263"/>
      <c r="J29" s="263"/>
      <c r="K29" s="263"/>
      <c r="L29" s="274">
        <f t="shared" si="1"/>
        <v>0</v>
      </c>
      <c r="M29" s="263"/>
      <c r="N29" s="263"/>
      <c r="O29" s="207">
        <f t="shared" si="0"/>
        <v>0</v>
      </c>
    </row>
    <row r="30" spans="2:15" x14ac:dyDescent="0.25">
      <c r="B30" s="260"/>
      <c r="C30" s="260"/>
      <c r="D30" s="260"/>
      <c r="E30" s="261"/>
      <c r="F30" s="262"/>
      <c r="G30" s="263"/>
      <c r="H30" s="263"/>
      <c r="I30" s="263"/>
      <c r="J30" s="263"/>
      <c r="K30" s="263"/>
      <c r="L30" s="274">
        <f t="shared" si="1"/>
        <v>0</v>
      </c>
      <c r="M30" s="263"/>
      <c r="N30" s="263"/>
      <c r="O30" s="207">
        <f t="shared" si="0"/>
        <v>0</v>
      </c>
    </row>
    <row r="31" spans="2:15" x14ac:dyDescent="0.25">
      <c r="B31" s="260"/>
      <c r="C31" s="260"/>
      <c r="D31" s="260"/>
      <c r="E31" s="261"/>
      <c r="F31" s="262"/>
      <c r="G31" s="263"/>
      <c r="H31" s="263"/>
      <c r="I31" s="263"/>
      <c r="J31" s="263"/>
      <c r="K31" s="263"/>
      <c r="L31" s="274">
        <f t="shared" si="1"/>
        <v>0</v>
      </c>
      <c r="M31" s="263"/>
      <c r="N31" s="263"/>
      <c r="O31" s="207">
        <f t="shared" si="0"/>
        <v>0</v>
      </c>
    </row>
    <row r="32" spans="2:15" x14ac:dyDescent="0.25">
      <c r="B32" s="260"/>
      <c r="C32" s="260"/>
      <c r="D32" s="260"/>
      <c r="E32" s="261"/>
      <c r="F32" s="262"/>
      <c r="G32" s="263"/>
      <c r="H32" s="263"/>
      <c r="I32" s="263"/>
      <c r="J32" s="263"/>
      <c r="K32" s="263"/>
      <c r="L32" s="274">
        <f t="shared" si="1"/>
        <v>0</v>
      </c>
      <c r="M32" s="263"/>
      <c r="N32" s="263"/>
      <c r="O32" s="207">
        <f t="shared" si="0"/>
        <v>0</v>
      </c>
    </row>
    <row r="33" spans="2:15" x14ac:dyDescent="0.25">
      <c r="B33" s="260"/>
      <c r="C33" s="260"/>
      <c r="D33" s="260"/>
      <c r="E33" s="261"/>
      <c r="F33" s="262"/>
      <c r="G33" s="263"/>
      <c r="H33" s="263"/>
      <c r="I33" s="263"/>
      <c r="J33" s="263"/>
      <c r="K33" s="263"/>
      <c r="L33" s="274">
        <f t="shared" si="1"/>
        <v>0</v>
      </c>
      <c r="M33" s="263"/>
      <c r="N33" s="263"/>
      <c r="O33" s="207">
        <f t="shared" si="0"/>
        <v>0</v>
      </c>
    </row>
    <row r="34" spans="2:15" x14ac:dyDescent="0.25">
      <c r="B34" s="260"/>
      <c r="C34" s="260"/>
      <c r="D34" s="260"/>
      <c r="E34" s="261"/>
      <c r="F34" s="262"/>
      <c r="G34" s="263"/>
      <c r="H34" s="263"/>
      <c r="I34" s="263"/>
      <c r="J34" s="263"/>
      <c r="K34" s="263"/>
      <c r="L34" s="274">
        <f t="shared" si="1"/>
        <v>0</v>
      </c>
      <c r="M34" s="263"/>
      <c r="N34" s="263"/>
      <c r="O34" s="207">
        <f t="shared" si="0"/>
        <v>0</v>
      </c>
    </row>
    <row r="35" spans="2:15" x14ac:dyDescent="0.25">
      <c r="B35" s="260"/>
      <c r="C35" s="260"/>
      <c r="D35" s="260"/>
      <c r="E35" s="261"/>
      <c r="F35" s="262"/>
      <c r="G35" s="263"/>
      <c r="H35" s="263"/>
      <c r="I35" s="263"/>
      <c r="J35" s="263"/>
      <c r="K35" s="263"/>
      <c r="L35" s="274">
        <f t="shared" si="1"/>
        <v>0</v>
      </c>
      <c r="M35" s="263"/>
      <c r="N35" s="263"/>
      <c r="O35" s="207">
        <f t="shared" si="0"/>
        <v>0</v>
      </c>
    </row>
    <row r="36" spans="2:15" x14ac:dyDescent="0.25">
      <c r="B36" s="260"/>
      <c r="C36" s="260"/>
      <c r="D36" s="260"/>
      <c r="E36" s="261"/>
      <c r="F36" s="262"/>
      <c r="G36" s="263"/>
      <c r="H36" s="263"/>
      <c r="I36" s="263"/>
      <c r="J36" s="263"/>
      <c r="K36" s="263"/>
      <c r="L36" s="274">
        <f t="shared" si="1"/>
        <v>0</v>
      </c>
      <c r="M36" s="263"/>
      <c r="N36" s="263"/>
      <c r="O36" s="207">
        <f t="shared" si="0"/>
        <v>0</v>
      </c>
    </row>
    <row r="37" spans="2:15" x14ac:dyDescent="0.25">
      <c r="B37" s="260"/>
      <c r="C37" s="260"/>
      <c r="D37" s="260"/>
      <c r="E37" s="261"/>
      <c r="F37" s="262"/>
      <c r="G37" s="263"/>
      <c r="H37" s="263"/>
      <c r="I37" s="263"/>
      <c r="J37" s="263"/>
      <c r="K37" s="263"/>
      <c r="L37" s="274">
        <f t="shared" si="1"/>
        <v>0</v>
      </c>
      <c r="M37" s="263"/>
      <c r="N37" s="263"/>
      <c r="O37" s="207">
        <f t="shared" ref="O37:O52" si="2">SUM(L37:N37)</f>
        <v>0</v>
      </c>
    </row>
    <row r="38" spans="2:15" x14ac:dyDescent="0.25">
      <c r="B38" s="260"/>
      <c r="C38" s="260"/>
      <c r="D38" s="260"/>
      <c r="E38" s="261"/>
      <c r="F38" s="262"/>
      <c r="G38" s="263"/>
      <c r="H38" s="263"/>
      <c r="I38" s="263"/>
      <c r="J38" s="263"/>
      <c r="K38" s="263"/>
      <c r="L38" s="274">
        <f t="shared" si="1"/>
        <v>0</v>
      </c>
      <c r="M38" s="263"/>
      <c r="N38" s="263"/>
      <c r="O38" s="207">
        <f t="shared" si="2"/>
        <v>0</v>
      </c>
    </row>
    <row r="39" spans="2:15" x14ac:dyDescent="0.25">
      <c r="B39" s="260"/>
      <c r="C39" s="260"/>
      <c r="D39" s="260"/>
      <c r="E39" s="261"/>
      <c r="F39" s="262"/>
      <c r="G39" s="263"/>
      <c r="H39" s="263"/>
      <c r="I39" s="263"/>
      <c r="J39" s="263"/>
      <c r="K39" s="263"/>
      <c r="L39" s="274">
        <f t="shared" si="1"/>
        <v>0</v>
      </c>
      <c r="M39" s="263"/>
      <c r="N39" s="263"/>
      <c r="O39" s="207">
        <f t="shared" si="2"/>
        <v>0</v>
      </c>
    </row>
    <row r="40" spans="2:15" x14ac:dyDescent="0.25">
      <c r="B40" s="260"/>
      <c r="C40" s="260"/>
      <c r="D40" s="260"/>
      <c r="E40" s="261"/>
      <c r="F40" s="262"/>
      <c r="G40" s="263"/>
      <c r="H40" s="263"/>
      <c r="I40" s="263"/>
      <c r="J40" s="263"/>
      <c r="K40" s="263"/>
      <c r="L40" s="274">
        <f t="shared" si="1"/>
        <v>0</v>
      </c>
      <c r="M40" s="263"/>
      <c r="N40" s="263"/>
      <c r="O40" s="207">
        <f t="shared" si="2"/>
        <v>0</v>
      </c>
    </row>
    <row r="41" spans="2:15" x14ac:dyDescent="0.25">
      <c r="B41" s="260"/>
      <c r="C41" s="260"/>
      <c r="D41" s="260"/>
      <c r="E41" s="261"/>
      <c r="F41" s="262"/>
      <c r="G41" s="263"/>
      <c r="H41" s="263"/>
      <c r="I41" s="263"/>
      <c r="J41" s="263"/>
      <c r="K41" s="263"/>
      <c r="L41" s="274">
        <f t="shared" si="1"/>
        <v>0</v>
      </c>
      <c r="M41" s="263"/>
      <c r="N41" s="263"/>
      <c r="O41" s="207">
        <f t="shared" si="2"/>
        <v>0</v>
      </c>
    </row>
    <row r="42" spans="2:15" x14ac:dyDescent="0.25">
      <c r="B42" s="260"/>
      <c r="C42" s="260"/>
      <c r="D42" s="260"/>
      <c r="E42" s="261"/>
      <c r="F42" s="262"/>
      <c r="G42" s="263"/>
      <c r="H42" s="263"/>
      <c r="I42" s="263"/>
      <c r="J42" s="263"/>
      <c r="K42" s="263"/>
      <c r="L42" s="274">
        <f t="shared" ref="L42:L52" si="3">SUM(H42:K42)</f>
        <v>0</v>
      </c>
      <c r="M42" s="263"/>
      <c r="N42" s="263"/>
      <c r="O42" s="207">
        <f t="shared" si="2"/>
        <v>0</v>
      </c>
    </row>
    <row r="43" spans="2:15" x14ac:dyDescent="0.25">
      <c r="B43" s="260"/>
      <c r="C43" s="260"/>
      <c r="D43" s="260"/>
      <c r="E43" s="261"/>
      <c r="F43" s="262"/>
      <c r="G43" s="263"/>
      <c r="H43" s="263"/>
      <c r="I43" s="263"/>
      <c r="J43" s="263"/>
      <c r="K43" s="263"/>
      <c r="L43" s="274">
        <f t="shared" si="3"/>
        <v>0</v>
      </c>
      <c r="M43" s="263"/>
      <c r="N43" s="263"/>
      <c r="O43" s="207">
        <f t="shared" si="2"/>
        <v>0</v>
      </c>
    </row>
    <row r="44" spans="2:15" x14ac:dyDescent="0.25">
      <c r="B44" s="260"/>
      <c r="C44" s="260"/>
      <c r="D44" s="260"/>
      <c r="E44" s="261"/>
      <c r="F44" s="262"/>
      <c r="G44" s="263"/>
      <c r="H44" s="263"/>
      <c r="I44" s="263"/>
      <c r="J44" s="263"/>
      <c r="K44" s="263"/>
      <c r="L44" s="274">
        <f t="shared" si="3"/>
        <v>0</v>
      </c>
      <c r="M44" s="263"/>
      <c r="N44" s="263"/>
      <c r="O44" s="207">
        <f t="shared" si="2"/>
        <v>0</v>
      </c>
    </row>
    <row r="45" spans="2:15" x14ac:dyDescent="0.25">
      <c r="B45" s="260"/>
      <c r="C45" s="260"/>
      <c r="D45" s="260"/>
      <c r="E45" s="261"/>
      <c r="F45" s="262"/>
      <c r="G45" s="263"/>
      <c r="H45" s="263"/>
      <c r="I45" s="263"/>
      <c r="J45" s="263"/>
      <c r="K45" s="263"/>
      <c r="L45" s="274">
        <f t="shared" si="3"/>
        <v>0</v>
      </c>
      <c r="M45" s="263"/>
      <c r="N45" s="263"/>
      <c r="O45" s="207">
        <f t="shared" si="2"/>
        <v>0</v>
      </c>
    </row>
    <row r="46" spans="2:15" x14ac:dyDescent="0.25">
      <c r="B46" s="260"/>
      <c r="C46" s="260"/>
      <c r="D46" s="260"/>
      <c r="E46" s="261"/>
      <c r="F46" s="262"/>
      <c r="G46" s="263"/>
      <c r="H46" s="263"/>
      <c r="I46" s="263"/>
      <c r="J46" s="263"/>
      <c r="K46" s="263"/>
      <c r="L46" s="274">
        <f t="shared" si="3"/>
        <v>0</v>
      </c>
      <c r="M46" s="263"/>
      <c r="N46" s="263"/>
      <c r="O46" s="207">
        <f t="shared" si="2"/>
        <v>0</v>
      </c>
    </row>
    <row r="47" spans="2:15" x14ac:dyDescent="0.25">
      <c r="B47" s="260"/>
      <c r="C47" s="260"/>
      <c r="D47" s="260"/>
      <c r="E47" s="261"/>
      <c r="F47" s="262"/>
      <c r="G47" s="263"/>
      <c r="H47" s="263"/>
      <c r="I47" s="263"/>
      <c r="J47" s="263"/>
      <c r="K47" s="263"/>
      <c r="L47" s="274">
        <f t="shared" si="3"/>
        <v>0</v>
      </c>
      <c r="M47" s="263"/>
      <c r="N47" s="263"/>
      <c r="O47" s="207">
        <f t="shared" si="2"/>
        <v>0</v>
      </c>
    </row>
    <row r="48" spans="2:15" x14ac:dyDescent="0.25">
      <c r="B48" s="260"/>
      <c r="C48" s="260"/>
      <c r="D48" s="260"/>
      <c r="E48" s="261"/>
      <c r="F48" s="262"/>
      <c r="G48" s="263"/>
      <c r="H48" s="263"/>
      <c r="I48" s="263"/>
      <c r="J48" s="263"/>
      <c r="K48" s="263"/>
      <c r="L48" s="274">
        <f t="shared" si="3"/>
        <v>0</v>
      </c>
      <c r="M48" s="263"/>
      <c r="N48" s="263"/>
      <c r="O48" s="207">
        <f t="shared" si="2"/>
        <v>0</v>
      </c>
    </row>
    <row r="49" spans="2:15" x14ac:dyDescent="0.25">
      <c r="B49" s="260"/>
      <c r="C49" s="260"/>
      <c r="D49" s="260"/>
      <c r="E49" s="261"/>
      <c r="F49" s="262"/>
      <c r="G49" s="263"/>
      <c r="H49" s="263"/>
      <c r="I49" s="263"/>
      <c r="J49" s="263"/>
      <c r="K49" s="263"/>
      <c r="L49" s="274">
        <f t="shared" si="3"/>
        <v>0</v>
      </c>
      <c r="M49" s="263"/>
      <c r="N49" s="263"/>
      <c r="O49" s="207">
        <f t="shared" si="2"/>
        <v>0</v>
      </c>
    </row>
    <row r="50" spans="2:15" x14ac:dyDescent="0.25">
      <c r="B50" s="260"/>
      <c r="C50" s="260"/>
      <c r="D50" s="260"/>
      <c r="E50" s="261"/>
      <c r="F50" s="262"/>
      <c r="G50" s="263"/>
      <c r="H50" s="263"/>
      <c r="I50" s="263"/>
      <c r="J50" s="263"/>
      <c r="K50" s="263"/>
      <c r="L50" s="274">
        <f t="shared" si="3"/>
        <v>0</v>
      </c>
      <c r="M50" s="263"/>
      <c r="N50" s="263"/>
      <c r="O50" s="207">
        <f t="shared" si="2"/>
        <v>0</v>
      </c>
    </row>
    <row r="51" spans="2:15" x14ac:dyDescent="0.25">
      <c r="B51" s="260"/>
      <c r="C51" s="260"/>
      <c r="D51" s="260"/>
      <c r="E51" s="261"/>
      <c r="F51" s="262"/>
      <c r="G51" s="263"/>
      <c r="H51" s="263"/>
      <c r="I51" s="263"/>
      <c r="J51" s="263"/>
      <c r="K51" s="263"/>
      <c r="L51" s="274">
        <f t="shared" si="3"/>
        <v>0</v>
      </c>
      <c r="M51" s="263"/>
      <c r="N51" s="263"/>
      <c r="O51" s="207">
        <f>SUM(L51:N51)</f>
        <v>0</v>
      </c>
    </row>
    <row r="52" spans="2:15" x14ac:dyDescent="0.25">
      <c r="B52" s="260"/>
      <c r="C52" s="260"/>
      <c r="D52" s="260"/>
      <c r="E52" s="261"/>
      <c r="F52" s="262"/>
      <c r="G52" s="263"/>
      <c r="H52" s="263"/>
      <c r="I52" s="263"/>
      <c r="J52" s="263"/>
      <c r="K52" s="263"/>
      <c r="L52" s="274">
        <f t="shared" si="3"/>
        <v>0</v>
      </c>
      <c r="M52" s="263"/>
      <c r="N52" s="263"/>
      <c r="O52" s="207">
        <f t="shared" si="2"/>
        <v>0</v>
      </c>
    </row>
    <row r="53" spans="2:15" ht="13" x14ac:dyDescent="0.3">
      <c r="B53" s="265"/>
      <c r="C53" s="266"/>
      <c r="D53" s="275" t="s">
        <v>75</v>
      </c>
      <c r="E53" s="276"/>
      <c r="F53" s="277"/>
      <c r="G53" s="208">
        <f t="shared" ref="G53:N53" si="4">SUM(G9:G52)</f>
        <v>0</v>
      </c>
      <c r="H53" s="208">
        <f t="shared" si="4"/>
        <v>8893589.2601980008</v>
      </c>
      <c r="I53" s="208">
        <f t="shared" si="4"/>
        <v>8354922.6894907979</v>
      </c>
      <c r="J53" s="208">
        <f t="shared" si="4"/>
        <v>1348505.9918582886</v>
      </c>
      <c r="K53" s="208">
        <f t="shared" si="4"/>
        <v>-294.8</v>
      </c>
      <c r="L53" s="208">
        <f t="shared" si="4"/>
        <v>18596723.141547088</v>
      </c>
      <c r="M53" s="208">
        <f t="shared" si="4"/>
        <v>-5993580.5</v>
      </c>
      <c r="N53" s="208">
        <f t="shared" si="4"/>
        <v>-440393.5</v>
      </c>
      <c r="O53" s="208">
        <f>SUM(O9:O52)</f>
        <v>12162749.141547086</v>
      </c>
    </row>
    <row r="56" spans="2:15" ht="15.5" x14ac:dyDescent="0.35">
      <c r="B56" s="257" t="s">
        <v>297</v>
      </c>
    </row>
    <row r="58" spans="2:15" ht="46.5" customHeight="1" x14ac:dyDescent="0.25">
      <c r="B58" s="268" t="s">
        <v>223</v>
      </c>
      <c r="C58" s="269" t="s">
        <v>18</v>
      </c>
      <c r="D58" s="269" t="s">
        <v>0</v>
      </c>
      <c r="E58" s="269" t="s">
        <v>68</v>
      </c>
      <c r="F58" s="269" t="s">
        <v>69</v>
      </c>
      <c r="G58" s="270" t="s">
        <v>388</v>
      </c>
      <c r="H58" s="270" t="s">
        <v>71</v>
      </c>
      <c r="I58" s="270" t="s">
        <v>379</v>
      </c>
      <c r="J58" s="270" t="s">
        <v>309</v>
      </c>
      <c r="K58" s="270" t="s">
        <v>72</v>
      </c>
      <c r="L58" s="270" t="s">
        <v>259</v>
      </c>
      <c r="M58" s="270" t="s">
        <v>410</v>
      </c>
      <c r="N58" s="195" t="s">
        <v>73</v>
      </c>
    </row>
    <row r="59" spans="2:15" x14ac:dyDescent="0.25">
      <c r="B59" s="258"/>
      <c r="C59" s="259"/>
      <c r="D59" s="259"/>
      <c r="E59" s="259"/>
      <c r="F59" s="272" t="s">
        <v>74</v>
      </c>
      <c r="G59" s="272" t="s">
        <v>183</v>
      </c>
      <c r="H59" s="272" t="s">
        <v>183</v>
      </c>
      <c r="I59" s="272" t="s">
        <v>183</v>
      </c>
      <c r="J59" s="272" t="s">
        <v>183</v>
      </c>
      <c r="K59" s="272" t="s">
        <v>183</v>
      </c>
      <c r="L59" s="272" t="s">
        <v>183</v>
      </c>
      <c r="M59" s="272" t="s">
        <v>183</v>
      </c>
      <c r="N59" s="272" t="s">
        <v>183</v>
      </c>
    </row>
    <row r="60" spans="2:15" x14ac:dyDescent="0.25">
      <c r="B60" s="260" t="s">
        <v>609</v>
      </c>
      <c r="C60" s="260" t="s">
        <v>586</v>
      </c>
      <c r="D60" s="260" t="s">
        <v>581</v>
      </c>
      <c r="E60" s="261" t="s">
        <v>610</v>
      </c>
      <c r="F60" s="262" t="s">
        <v>611</v>
      </c>
      <c r="G60" s="263">
        <v>17.341120999999998</v>
      </c>
      <c r="H60" s="263">
        <v>754.54196769858561</v>
      </c>
      <c r="I60" s="263"/>
      <c r="J60" s="263">
        <v>-30.014285714285716</v>
      </c>
      <c r="K60" s="274">
        <f>SUM(G60:J60)</f>
        <v>741.86880298429992</v>
      </c>
      <c r="L60" s="267">
        <v>-501</v>
      </c>
      <c r="M60" s="263">
        <v>-40</v>
      </c>
      <c r="N60" s="207">
        <f t="shared" ref="N60:N77" si="5">SUM(K60:M60)</f>
        <v>200.86880298429992</v>
      </c>
    </row>
    <row r="61" spans="2:15" x14ac:dyDescent="0.25">
      <c r="B61" s="260" t="s">
        <v>609</v>
      </c>
      <c r="C61" s="260" t="s">
        <v>587</v>
      </c>
      <c r="D61" s="260" t="s">
        <v>581</v>
      </c>
      <c r="E61" s="261" t="s">
        <v>596</v>
      </c>
      <c r="F61" s="262" t="s">
        <v>611</v>
      </c>
      <c r="G61" s="263">
        <v>4175</v>
      </c>
      <c r="H61" s="263">
        <v>7049.8865352857156</v>
      </c>
      <c r="I61" s="263"/>
      <c r="J61" s="263">
        <v>-113.10011428571428</v>
      </c>
      <c r="K61" s="274">
        <f>SUM(G61:J61)</f>
        <v>11111.786421000001</v>
      </c>
      <c r="L61" s="267">
        <v>-8058</v>
      </c>
      <c r="M61" s="263">
        <v>-460.5</v>
      </c>
      <c r="N61" s="207">
        <f t="shared" si="5"/>
        <v>2593.2864210000007</v>
      </c>
    </row>
    <row r="62" spans="2:15" x14ac:dyDescent="0.25">
      <c r="B62" s="260" t="s">
        <v>609</v>
      </c>
      <c r="C62" s="260" t="s">
        <v>588</v>
      </c>
      <c r="D62" s="260" t="s">
        <v>581</v>
      </c>
      <c r="E62" s="261" t="s">
        <v>596</v>
      </c>
      <c r="F62" s="262" t="s">
        <v>611</v>
      </c>
      <c r="G62" s="263">
        <v>149.31500699999998</v>
      </c>
      <c r="H62" s="263">
        <v>44559.580330999997</v>
      </c>
      <c r="I62" s="263"/>
      <c r="J62" s="263">
        <v>-390.6728571428572</v>
      </c>
      <c r="K62" s="274">
        <f t="shared" ref="K62:K76" si="6">SUM(G62:J62)</f>
        <v>44318.222480857141</v>
      </c>
      <c r="L62" s="267">
        <v>-18164.5</v>
      </c>
      <c r="M62" s="263">
        <v>-3728.5</v>
      </c>
      <c r="N62" s="207">
        <f t="shared" si="5"/>
        <v>22425.222480857141</v>
      </c>
    </row>
    <row r="63" spans="2:15" x14ac:dyDescent="0.25">
      <c r="B63" s="260" t="s">
        <v>609</v>
      </c>
      <c r="C63" s="260" t="s">
        <v>589</v>
      </c>
      <c r="D63" s="260" t="s">
        <v>581</v>
      </c>
      <c r="E63" s="261" t="s">
        <v>596</v>
      </c>
      <c r="F63" s="262" t="s">
        <v>611</v>
      </c>
      <c r="G63" s="263">
        <v>896</v>
      </c>
      <c r="H63" s="263">
        <v>21210.237320999997</v>
      </c>
      <c r="I63" s="263"/>
      <c r="J63" s="263">
        <v>0</v>
      </c>
      <c r="K63" s="274">
        <f t="shared" si="6"/>
        <v>22106.237320999997</v>
      </c>
      <c r="L63" s="267">
        <v>-8407.5</v>
      </c>
      <c r="M63" s="263">
        <v>-1869</v>
      </c>
      <c r="N63" s="207">
        <f t="shared" si="5"/>
        <v>11829.737320999997</v>
      </c>
    </row>
    <row r="64" spans="2:15" x14ac:dyDescent="0.25">
      <c r="B64" s="260" t="s">
        <v>609</v>
      </c>
      <c r="C64" s="260" t="s">
        <v>590</v>
      </c>
      <c r="D64" s="260" t="s">
        <v>581</v>
      </c>
      <c r="E64" s="261" t="s">
        <v>596</v>
      </c>
      <c r="F64" s="262" t="s">
        <v>611</v>
      </c>
      <c r="G64" s="263">
        <v>3400</v>
      </c>
      <c r="H64" s="263">
        <v>20695.33234471429</v>
      </c>
      <c r="I64" s="263"/>
      <c r="J64" s="263">
        <v>-114.58118571428572</v>
      </c>
      <c r="K64" s="274">
        <f t="shared" si="6"/>
        <v>23980.751159000003</v>
      </c>
      <c r="L64" s="267">
        <v>-9181</v>
      </c>
      <c r="M64" s="263">
        <v>-1943</v>
      </c>
      <c r="N64" s="207">
        <f t="shared" si="5"/>
        <v>12856.751159000003</v>
      </c>
    </row>
    <row r="65" spans="2:14" x14ac:dyDescent="0.25">
      <c r="B65" s="260" t="s">
        <v>609</v>
      </c>
      <c r="C65" s="260" t="s">
        <v>591</v>
      </c>
      <c r="D65" s="260" t="s">
        <v>581</v>
      </c>
      <c r="E65" s="261" t="s">
        <v>596</v>
      </c>
      <c r="F65" s="262" t="s">
        <v>611</v>
      </c>
      <c r="G65" s="263">
        <v>2271</v>
      </c>
      <c r="H65" s="263">
        <v>14210.711820714285</v>
      </c>
      <c r="I65" s="263"/>
      <c r="J65" s="263">
        <v>-8951.4913714285722</v>
      </c>
      <c r="K65" s="274">
        <f t="shared" si="6"/>
        <v>7530.2204492857127</v>
      </c>
      <c r="L65" s="267">
        <v>-3722.5</v>
      </c>
      <c r="M65" s="263">
        <v>-400</v>
      </c>
      <c r="N65" s="207">
        <f t="shared" si="5"/>
        <v>3407.7204492857127</v>
      </c>
    </row>
    <row r="66" spans="2:14" x14ac:dyDescent="0.25">
      <c r="B66" s="260" t="s">
        <v>609</v>
      </c>
      <c r="C66" s="260" t="s">
        <v>584</v>
      </c>
      <c r="D66" s="260" t="s">
        <v>65</v>
      </c>
      <c r="E66" s="261" t="s">
        <v>598</v>
      </c>
      <c r="F66" s="262" t="s">
        <v>612</v>
      </c>
      <c r="G66" s="263">
        <v>581105.13250000007</v>
      </c>
      <c r="H66" s="263">
        <v>11438.101707000053</v>
      </c>
      <c r="I66" s="263"/>
      <c r="J66" s="263"/>
      <c r="K66" s="274">
        <f t="shared" si="6"/>
        <v>592543.23420700012</v>
      </c>
      <c r="L66" s="267">
        <v>-195312.5</v>
      </c>
      <c r="M66" s="263">
        <v>-11851</v>
      </c>
      <c r="N66" s="207">
        <f t="shared" si="5"/>
        <v>385379.73420700012</v>
      </c>
    </row>
    <row r="67" spans="2:14" x14ac:dyDescent="0.25">
      <c r="B67" s="260" t="s">
        <v>609</v>
      </c>
      <c r="C67" s="260" t="s">
        <v>585</v>
      </c>
      <c r="D67" s="260" t="s">
        <v>65</v>
      </c>
      <c r="E67" s="261" t="s">
        <v>600</v>
      </c>
      <c r="F67" s="262" t="s">
        <v>601</v>
      </c>
      <c r="G67" s="263">
        <v>0</v>
      </c>
      <c r="H67" s="263">
        <v>10101.882400000002</v>
      </c>
      <c r="I67" s="263"/>
      <c r="J67" s="263"/>
      <c r="K67" s="274">
        <f t="shared" si="6"/>
        <v>10101.882400000002</v>
      </c>
      <c r="L67" s="267"/>
      <c r="M67" s="263"/>
      <c r="N67" s="207">
        <f t="shared" si="5"/>
        <v>10101.882400000002</v>
      </c>
    </row>
    <row r="68" spans="2:14" x14ac:dyDescent="0.25">
      <c r="B68" s="260" t="s">
        <v>609</v>
      </c>
      <c r="C68" s="260" t="s">
        <v>583</v>
      </c>
      <c r="D68" s="260" t="s">
        <v>65</v>
      </c>
      <c r="E68" s="261" t="s">
        <v>596</v>
      </c>
      <c r="F68" s="262">
        <v>10</v>
      </c>
      <c r="G68" s="263">
        <v>1172.5501039999999</v>
      </c>
      <c r="H68" s="263">
        <v>31312.162367984252</v>
      </c>
      <c r="I68" s="263"/>
      <c r="J68" s="263">
        <v>-100.2114142857143</v>
      </c>
      <c r="K68" s="274">
        <f t="shared" si="6"/>
        <v>32384.501057698541</v>
      </c>
      <c r="L68" s="267">
        <v>-24055</v>
      </c>
      <c r="M68" s="263">
        <v>-1462</v>
      </c>
      <c r="N68" s="207">
        <f t="shared" si="5"/>
        <v>6867.5010576985405</v>
      </c>
    </row>
    <row r="69" spans="2:14" x14ac:dyDescent="0.25">
      <c r="B69" s="260" t="s">
        <v>613</v>
      </c>
      <c r="C69" s="260" t="s">
        <v>1</v>
      </c>
      <c r="D69" s="260" t="s">
        <v>308</v>
      </c>
      <c r="E69" s="261">
        <v>2013</v>
      </c>
      <c r="F69" s="262">
        <v>15</v>
      </c>
      <c r="G69" s="263">
        <v>49905.746999999996</v>
      </c>
      <c r="H69" s="263">
        <v>6228.2213999999994</v>
      </c>
      <c r="I69" s="263"/>
      <c r="J69" s="263"/>
      <c r="K69" s="274">
        <f t="shared" si="6"/>
        <v>56133.968399999998</v>
      </c>
      <c r="L69" s="267">
        <v>-5799.6898999999994</v>
      </c>
      <c r="M69" s="263">
        <v>-6304.5704999999998</v>
      </c>
      <c r="N69" s="207">
        <f t="shared" si="5"/>
        <v>44029.707999999999</v>
      </c>
    </row>
    <row r="70" spans="2:14" x14ac:dyDescent="0.25">
      <c r="B70" s="260"/>
      <c r="C70" s="260"/>
      <c r="D70" s="260"/>
      <c r="E70" s="261"/>
      <c r="F70" s="262"/>
      <c r="G70" s="263"/>
      <c r="H70" s="263"/>
      <c r="I70" s="263"/>
      <c r="J70" s="263"/>
      <c r="K70" s="274">
        <f t="shared" si="6"/>
        <v>0</v>
      </c>
      <c r="L70" s="267"/>
      <c r="M70" s="263"/>
      <c r="N70" s="207">
        <f t="shared" si="5"/>
        <v>0</v>
      </c>
    </row>
    <row r="71" spans="2:14" x14ac:dyDescent="0.25">
      <c r="B71" s="260"/>
      <c r="C71" s="260"/>
      <c r="D71" s="260"/>
      <c r="E71" s="261"/>
      <c r="F71" s="262"/>
      <c r="G71" s="263"/>
      <c r="H71" s="263"/>
      <c r="I71" s="263"/>
      <c r="J71" s="263"/>
      <c r="K71" s="274">
        <f t="shared" si="6"/>
        <v>0</v>
      </c>
      <c r="L71" s="267"/>
      <c r="M71" s="263"/>
      <c r="N71" s="207">
        <f t="shared" si="5"/>
        <v>0</v>
      </c>
    </row>
    <row r="72" spans="2:14" x14ac:dyDescent="0.25">
      <c r="B72" s="260"/>
      <c r="C72" s="260"/>
      <c r="D72" s="260"/>
      <c r="E72" s="261"/>
      <c r="F72" s="262"/>
      <c r="G72" s="263"/>
      <c r="H72" s="263"/>
      <c r="I72" s="263"/>
      <c r="J72" s="263"/>
      <c r="K72" s="274">
        <f t="shared" si="6"/>
        <v>0</v>
      </c>
      <c r="L72" s="267"/>
      <c r="M72" s="263"/>
      <c r="N72" s="207">
        <f t="shared" si="5"/>
        <v>0</v>
      </c>
    </row>
    <row r="73" spans="2:14" x14ac:dyDescent="0.25">
      <c r="B73" s="260"/>
      <c r="C73" s="260"/>
      <c r="D73" s="260"/>
      <c r="E73" s="261"/>
      <c r="F73" s="262"/>
      <c r="G73" s="263"/>
      <c r="H73" s="263"/>
      <c r="I73" s="263"/>
      <c r="J73" s="263"/>
      <c r="K73" s="274">
        <f t="shared" si="6"/>
        <v>0</v>
      </c>
      <c r="L73" s="267"/>
      <c r="M73" s="263"/>
      <c r="N73" s="207">
        <f t="shared" si="5"/>
        <v>0</v>
      </c>
    </row>
    <row r="74" spans="2:14" x14ac:dyDescent="0.25">
      <c r="B74" s="260"/>
      <c r="C74" s="260"/>
      <c r="D74" s="260"/>
      <c r="E74" s="261"/>
      <c r="F74" s="262"/>
      <c r="G74" s="263"/>
      <c r="H74" s="263"/>
      <c r="I74" s="263"/>
      <c r="J74" s="263"/>
      <c r="K74" s="274">
        <f t="shared" si="6"/>
        <v>0</v>
      </c>
      <c r="L74" s="267"/>
      <c r="M74" s="263"/>
      <c r="N74" s="207">
        <f t="shared" si="5"/>
        <v>0</v>
      </c>
    </row>
    <row r="75" spans="2:14" x14ac:dyDescent="0.25">
      <c r="B75" s="260"/>
      <c r="C75" s="260"/>
      <c r="D75" s="260"/>
      <c r="E75" s="261"/>
      <c r="F75" s="262"/>
      <c r="G75" s="263"/>
      <c r="H75" s="263"/>
      <c r="I75" s="263"/>
      <c r="J75" s="263"/>
      <c r="K75" s="274">
        <f t="shared" si="6"/>
        <v>0</v>
      </c>
      <c r="L75" s="267"/>
      <c r="M75" s="263"/>
      <c r="N75" s="207">
        <f t="shared" si="5"/>
        <v>0</v>
      </c>
    </row>
    <row r="76" spans="2:14" x14ac:dyDescent="0.25">
      <c r="B76" s="260"/>
      <c r="C76" s="260"/>
      <c r="D76" s="260"/>
      <c r="E76" s="261"/>
      <c r="F76" s="262"/>
      <c r="G76" s="263"/>
      <c r="H76" s="263"/>
      <c r="I76" s="263"/>
      <c r="J76" s="263"/>
      <c r="K76" s="274">
        <f t="shared" si="6"/>
        <v>0</v>
      </c>
      <c r="L76" s="267"/>
      <c r="M76" s="263"/>
      <c r="N76" s="207">
        <f t="shared" si="5"/>
        <v>0</v>
      </c>
    </row>
    <row r="77" spans="2:14" x14ac:dyDescent="0.25">
      <c r="B77" s="260"/>
      <c r="C77" s="260"/>
      <c r="D77" s="260"/>
      <c r="E77" s="261"/>
      <c r="F77" s="262"/>
      <c r="G77" s="263"/>
      <c r="H77" s="263"/>
      <c r="I77" s="263"/>
      <c r="J77" s="263"/>
      <c r="K77" s="274">
        <f>SUM(G77:J77)</f>
        <v>0</v>
      </c>
      <c r="L77" s="267"/>
      <c r="M77" s="263"/>
      <c r="N77" s="207">
        <f t="shared" si="5"/>
        <v>0</v>
      </c>
    </row>
    <row r="78" spans="2:14" ht="13" x14ac:dyDescent="0.3">
      <c r="B78" s="265"/>
      <c r="C78" s="266"/>
      <c r="D78" s="275" t="s">
        <v>24</v>
      </c>
      <c r="E78" s="278"/>
      <c r="F78" s="278"/>
      <c r="G78" s="208">
        <f t="shared" ref="G78:N78" si="7">SUM(G60:G77)</f>
        <v>643092.08573200007</v>
      </c>
      <c r="H78" s="208">
        <f t="shared" si="7"/>
        <v>167560.65819539718</v>
      </c>
      <c r="I78" s="208">
        <f t="shared" si="7"/>
        <v>0</v>
      </c>
      <c r="J78" s="208">
        <f t="shared" si="7"/>
        <v>-9700.0712285714289</v>
      </c>
      <c r="K78" s="208">
        <f t="shared" si="7"/>
        <v>800952.67269882583</v>
      </c>
      <c r="L78" s="208">
        <f t="shared" si="7"/>
        <v>-273201.6899</v>
      </c>
      <c r="M78" s="208">
        <f t="shared" si="7"/>
        <v>-28058.570500000002</v>
      </c>
      <c r="N78" s="208">
        <f t="shared" si="7"/>
        <v>499692.41229882586</v>
      </c>
    </row>
  </sheetData>
  <sheetProtection sheet="1" insertRows="0" deleteRows="0"/>
  <mergeCells count="1">
    <mergeCell ref="I5:K5"/>
  </mergeCells>
  <phoneticPr fontId="36" type="noConversion"/>
  <dataValidations count="2">
    <dataValidation type="list" allowBlank="1" showInputMessage="1" showErrorMessage="1" sqref="D9:D52">
      <formula1>rPipelineAssets</formula1>
    </dataValidation>
    <dataValidation type="list" allowBlank="1" showInputMessage="1" showErrorMessage="1" sqref="D60:D77">
      <formula1>rSharedAssets</formula1>
    </dataValidation>
  </dataValidations>
  <pageMargins left="0.75" right="0.75" top="1" bottom="1" header="0.5" footer="0.5"/>
  <pageSetup paperSize="9" scale="2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41"/>
  <sheetViews>
    <sheetView workbookViewId="0"/>
  </sheetViews>
  <sheetFormatPr defaultColWidth="9.1796875" defaultRowHeight="12.5" x14ac:dyDescent="0.25"/>
  <cols>
    <col min="1" max="1" width="12.1796875" style="230" customWidth="1"/>
    <col min="2" max="2" width="21" style="230" customWidth="1"/>
    <col min="3" max="3" width="42.26953125" style="230" customWidth="1"/>
    <col min="4" max="4" width="28.81640625" style="230" customWidth="1"/>
    <col min="5" max="5" width="22.54296875" style="230" customWidth="1"/>
    <col min="6" max="6" width="20.54296875" style="230" customWidth="1"/>
    <col min="7" max="7" width="22.54296875" style="230" customWidth="1"/>
    <col min="8" max="8" width="37.453125" style="230" customWidth="1"/>
    <col min="9" max="9" width="25.1796875" style="230" customWidth="1"/>
    <col min="10" max="16384" width="9.1796875" style="230"/>
  </cols>
  <sheetData>
    <row r="1" spans="2:8" ht="20" x14ac:dyDescent="0.4">
      <c r="B1" s="229" t="s">
        <v>116</v>
      </c>
      <c r="C1" s="229"/>
      <c r="D1" s="213"/>
      <c r="E1" s="213"/>
      <c r="F1" s="213"/>
      <c r="G1" s="213"/>
    </row>
    <row r="2" spans="2:8" ht="20" x14ac:dyDescent="0.4">
      <c r="B2" s="176" t="str">
        <f>Tradingname</f>
        <v>SEA Gas Partnership</v>
      </c>
      <c r="C2" s="177"/>
      <c r="D2" s="229"/>
      <c r="E2" s="441" t="s">
        <v>409</v>
      </c>
      <c r="F2" s="441"/>
      <c r="G2" s="441"/>
    </row>
    <row r="3" spans="2:8" ht="17.25" customHeight="1" x14ac:dyDescent="0.3">
      <c r="B3" s="178" t="s">
        <v>182</v>
      </c>
      <c r="C3" s="179">
        <f>Yearending</f>
        <v>44377</v>
      </c>
      <c r="E3" s="441"/>
      <c r="F3" s="441"/>
      <c r="G3" s="441"/>
    </row>
    <row r="4" spans="2:8" x14ac:dyDescent="0.25">
      <c r="E4" s="441"/>
      <c r="F4" s="441"/>
      <c r="G4" s="441"/>
    </row>
    <row r="5" spans="2:8" ht="15.5" x14ac:dyDescent="0.35">
      <c r="B5" s="231" t="s">
        <v>215</v>
      </c>
      <c r="C5" s="232"/>
      <c r="D5" s="232"/>
      <c r="E5" s="232"/>
      <c r="F5" s="233"/>
      <c r="G5" s="232"/>
    </row>
    <row r="6" spans="2:8" ht="15.5" x14ac:dyDescent="0.35">
      <c r="B6" s="231"/>
      <c r="C6" s="232"/>
      <c r="D6" s="232"/>
      <c r="E6" s="232"/>
      <c r="F6" s="233"/>
      <c r="G6" s="232"/>
    </row>
    <row r="7" spans="2:8" ht="40.5" customHeight="1" x14ac:dyDescent="0.25">
      <c r="B7" s="224" t="s">
        <v>223</v>
      </c>
      <c r="C7" s="224" t="s">
        <v>171</v>
      </c>
      <c r="D7" s="224" t="s">
        <v>172</v>
      </c>
      <c r="E7" s="251" t="s">
        <v>173</v>
      </c>
      <c r="F7" s="251" t="s">
        <v>66</v>
      </c>
      <c r="G7" s="251" t="s">
        <v>131</v>
      </c>
    </row>
    <row r="8" spans="2:8" ht="13" x14ac:dyDescent="0.3">
      <c r="B8" s="226"/>
      <c r="C8" s="226"/>
      <c r="D8" s="243"/>
      <c r="E8" s="272" t="s">
        <v>183</v>
      </c>
      <c r="F8" s="272"/>
      <c r="G8" s="272" t="s">
        <v>183</v>
      </c>
    </row>
    <row r="9" spans="2:8" x14ac:dyDescent="0.25">
      <c r="B9" s="220"/>
      <c r="C9" s="220"/>
      <c r="D9" s="220"/>
      <c r="E9" s="221"/>
      <c r="F9" s="222"/>
      <c r="G9" s="207">
        <f t="shared" ref="G9:G40" si="0">E9*F9</f>
        <v>0</v>
      </c>
      <c r="H9" s="250"/>
    </row>
    <row r="10" spans="2:8" x14ac:dyDescent="0.25">
      <c r="B10" s="220"/>
      <c r="C10" s="220"/>
      <c r="D10" s="220"/>
      <c r="E10" s="221"/>
      <c r="F10" s="222"/>
      <c r="G10" s="207">
        <f t="shared" si="0"/>
        <v>0</v>
      </c>
    </row>
    <row r="11" spans="2:8" x14ac:dyDescent="0.25">
      <c r="B11" s="220"/>
      <c r="C11" s="220"/>
      <c r="D11" s="220"/>
      <c r="E11" s="221"/>
      <c r="F11" s="222"/>
      <c r="G11" s="207">
        <f t="shared" si="0"/>
        <v>0</v>
      </c>
    </row>
    <row r="12" spans="2:8" x14ac:dyDescent="0.25">
      <c r="B12" s="220"/>
      <c r="C12" s="220"/>
      <c r="D12" s="220"/>
      <c r="E12" s="221"/>
      <c r="F12" s="222"/>
      <c r="G12" s="207">
        <f t="shared" si="0"/>
        <v>0</v>
      </c>
    </row>
    <row r="13" spans="2:8" x14ac:dyDescent="0.25">
      <c r="B13" s="220"/>
      <c r="C13" s="220"/>
      <c r="D13" s="220"/>
      <c r="E13" s="221"/>
      <c r="F13" s="222"/>
      <c r="G13" s="207">
        <f t="shared" si="0"/>
        <v>0</v>
      </c>
    </row>
    <row r="14" spans="2:8" x14ac:dyDescent="0.25">
      <c r="B14" s="220"/>
      <c r="C14" s="220"/>
      <c r="D14" s="220"/>
      <c r="E14" s="221"/>
      <c r="F14" s="222"/>
      <c r="G14" s="207">
        <f t="shared" si="0"/>
        <v>0</v>
      </c>
    </row>
    <row r="15" spans="2:8" x14ac:dyDescent="0.25">
      <c r="B15" s="220"/>
      <c r="C15" s="220"/>
      <c r="D15" s="220"/>
      <c r="E15" s="221"/>
      <c r="F15" s="222"/>
      <c r="G15" s="207">
        <f t="shared" si="0"/>
        <v>0</v>
      </c>
    </row>
    <row r="16" spans="2:8" x14ac:dyDescent="0.25">
      <c r="B16" s="220"/>
      <c r="C16" s="220"/>
      <c r="D16" s="220"/>
      <c r="E16" s="221"/>
      <c r="F16" s="222"/>
      <c r="G16" s="207">
        <f t="shared" si="0"/>
        <v>0</v>
      </c>
    </row>
    <row r="17" spans="2:9" x14ac:dyDescent="0.25">
      <c r="B17" s="220"/>
      <c r="C17" s="220"/>
      <c r="D17" s="220"/>
      <c r="E17" s="221"/>
      <c r="F17" s="222"/>
      <c r="G17" s="207">
        <f t="shared" si="0"/>
        <v>0</v>
      </c>
    </row>
    <row r="18" spans="2:9" x14ac:dyDescent="0.25">
      <c r="B18" s="220"/>
      <c r="C18" s="220"/>
      <c r="D18" s="220"/>
      <c r="E18" s="221"/>
      <c r="F18" s="222"/>
      <c r="G18" s="207">
        <f t="shared" si="0"/>
        <v>0</v>
      </c>
    </row>
    <row r="19" spans="2:9" x14ac:dyDescent="0.25">
      <c r="B19" s="220"/>
      <c r="C19" s="220"/>
      <c r="D19" s="220"/>
      <c r="E19" s="221"/>
      <c r="F19" s="222"/>
      <c r="G19" s="207">
        <f t="shared" si="0"/>
        <v>0</v>
      </c>
    </row>
    <row r="20" spans="2:9" x14ac:dyDescent="0.25">
      <c r="B20" s="220"/>
      <c r="C20" s="220"/>
      <c r="D20" s="220"/>
      <c r="E20" s="221"/>
      <c r="F20" s="222"/>
      <c r="G20" s="207">
        <f t="shared" si="0"/>
        <v>0</v>
      </c>
    </row>
    <row r="21" spans="2:9" x14ac:dyDescent="0.25">
      <c r="B21" s="220"/>
      <c r="C21" s="220"/>
      <c r="D21" s="220"/>
      <c r="E21" s="221"/>
      <c r="F21" s="222"/>
      <c r="G21" s="207">
        <f t="shared" si="0"/>
        <v>0</v>
      </c>
    </row>
    <row r="22" spans="2:9" x14ac:dyDescent="0.25">
      <c r="B22" s="220"/>
      <c r="C22" s="220"/>
      <c r="D22" s="220"/>
      <c r="E22" s="221"/>
      <c r="F22" s="222"/>
      <c r="G22" s="207">
        <f t="shared" si="0"/>
        <v>0</v>
      </c>
    </row>
    <row r="23" spans="2:9" x14ac:dyDescent="0.25">
      <c r="B23" s="220"/>
      <c r="C23" s="220"/>
      <c r="D23" s="220"/>
      <c r="E23" s="221"/>
      <c r="F23" s="222"/>
      <c r="G23" s="207">
        <f t="shared" si="0"/>
        <v>0</v>
      </c>
    </row>
    <row r="24" spans="2:9" x14ac:dyDescent="0.25">
      <c r="B24" s="220"/>
      <c r="C24" s="220"/>
      <c r="D24" s="220"/>
      <c r="E24" s="221"/>
      <c r="F24" s="222"/>
      <c r="G24" s="207">
        <f t="shared" si="0"/>
        <v>0</v>
      </c>
    </row>
    <row r="25" spans="2:9" x14ac:dyDescent="0.25">
      <c r="B25" s="220"/>
      <c r="C25" s="220"/>
      <c r="D25" s="220"/>
      <c r="E25" s="221"/>
      <c r="F25" s="222"/>
      <c r="G25" s="207">
        <f t="shared" si="0"/>
        <v>0</v>
      </c>
    </row>
    <row r="26" spans="2:9" x14ac:dyDescent="0.25">
      <c r="B26" s="220"/>
      <c r="C26" s="220"/>
      <c r="D26" s="220"/>
      <c r="E26" s="221"/>
      <c r="F26" s="222"/>
      <c r="G26" s="207">
        <f t="shared" si="0"/>
        <v>0</v>
      </c>
    </row>
    <row r="27" spans="2:9" x14ac:dyDescent="0.25">
      <c r="B27" s="220"/>
      <c r="C27" s="220"/>
      <c r="D27" s="220"/>
      <c r="E27" s="221"/>
      <c r="F27" s="222"/>
      <c r="G27" s="207">
        <f t="shared" si="0"/>
        <v>0</v>
      </c>
    </row>
    <row r="28" spans="2:9" x14ac:dyDescent="0.25">
      <c r="B28" s="220"/>
      <c r="C28" s="220"/>
      <c r="D28" s="220"/>
      <c r="E28" s="221"/>
      <c r="F28" s="222"/>
      <c r="G28" s="207">
        <f t="shared" si="0"/>
        <v>0</v>
      </c>
    </row>
    <row r="29" spans="2:9" x14ac:dyDescent="0.25">
      <c r="B29" s="220"/>
      <c r="C29" s="220"/>
      <c r="D29" s="220"/>
      <c r="E29" s="221"/>
      <c r="F29" s="222"/>
      <c r="G29" s="207">
        <f t="shared" si="0"/>
        <v>0</v>
      </c>
    </row>
    <row r="30" spans="2:9" x14ac:dyDescent="0.25">
      <c r="B30" s="220"/>
      <c r="C30" s="220"/>
      <c r="D30" s="220"/>
      <c r="E30" s="221"/>
      <c r="F30" s="222"/>
      <c r="G30" s="207">
        <f t="shared" si="0"/>
        <v>0</v>
      </c>
    </row>
    <row r="31" spans="2:9" x14ac:dyDescent="0.25">
      <c r="B31" s="220"/>
      <c r="C31" s="220"/>
      <c r="D31" s="220"/>
      <c r="E31" s="221"/>
      <c r="F31" s="222"/>
      <c r="G31" s="207">
        <f t="shared" si="0"/>
        <v>0</v>
      </c>
      <c r="H31" s="279"/>
      <c r="I31" s="279"/>
    </row>
    <row r="32" spans="2:9" x14ac:dyDescent="0.25">
      <c r="B32" s="220"/>
      <c r="C32" s="220"/>
      <c r="D32" s="220"/>
      <c r="E32" s="221"/>
      <c r="F32" s="222"/>
      <c r="G32" s="207">
        <f t="shared" si="0"/>
        <v>0</v>
      </c>
      <c r="H32" s="279"/>
      <c r="I32" s="279"/>
    </row>
    <row r="33" spans="2:9" x14ac:dyDescent="0.25">
      <c r="B33" s="220"/>
      <c r="C33" s="220"/>
      <c r="D33" s="220"/>
      <c r="E33" s="221"/>
      <c r="F33" s="222"/>
      <c r="G33" s="207">
        <f t="shared" si="0"/>
        <v>0</v>
      </c>
      <c r="H33" s="279"/>
      <c r="I33" s="279"/>
    </row>
    <row r="34" spans="2:9" x14ac:dyDescent="0.25">
      <c r="B34" s="220"/>
      <c r="C34" s="220"/>
      <c r="D34" s="220"/>
      <c r="E34" s="221"/>
      <c r="F34" s="222"/>
      <c r="G34" s="207">
        <f t="shared" si="0"/>
        <v>0</v>
      </c>
      <c r="H34" s="279"/>
      <c r="I34" s="279"/>
    </row>
    <row r="35" spans="2:9" x14ac:dyDescent="0.25">
      <c r="B35" s="220"/>
      <c r="C35" s="220"/>
      <c r="D35" s="220"/>
      <c r="E35" s="221"/>
      <c r="F35" s="222"/>
      <c r="G35" s="207">
        <f t="shared" si="0"/>
        <v>0</v>
      </c>
      <c r="H35" s="279"/>
      <c r="I35" s="279"/>
    </row>
    <row r="36" spans="2:9" x14ac:dyDescent="0.25">
      <c r="B36" s="220"/>
      <c r="C36" s="220"/>
      <c r="D36" s="220"/>
      <c r="E36" s="221"/>
      <c r="F36" s="222"/>
      <c r="G36" s="207">
        <f t="shared" si="0"/>
        <v>0</v>
      </c>
      <c r="H36" s="279"/>
      <c r="I36" s="279"/>
    </row>
    <row r="37" spans="2:9" x14ac:dyDescent="0.25">
      <c r="B37" s="220"/>
      <c r="C37" s="220"/>
      <c r="D37" s="220"/>
      <c r="E37" s="221"/>
      <c r="F37" s="222"/>
      <c r="G37" s="207">
        <f t="shared" si="0"/>
        <v>0</v>
      </c>
    </row>
    <row r="38" spans="2:9" x14ac:dyDescent="0.25">
      <c r="B38" s="220"/>
      <c r="C38" s="220"/>
      <c r="D38" s="220"/>
      <c r="E38" s="221"/>
      <c r="F38" s="222"/>
      <c r="G38" s="207">
        <f t="shared" si="0"/>
        <v>0</v>
      </c>
    </row>
    <row r="39" spans="2:9" x14ac:dyDescent="0.25">
      <c r="B39" s="220"/>
      <c r="C39" s="220"/>
      <c r="D39" s="220"/>
      <c r="E39" s="221"/>
      <c r="F39" s="222"/>
      <c r="G39" s="207">
        <f t="shared" si="0"/>
        <v>0</v>
      </c>
    </row>
    <row r="40" spans="2:9" x14ac:dyDescent="0.25">
      <c r="B40" s="220"/>
      <c r="C40" s="220"/>
      <c r="D40" s="220"/>
      <c r="E40" s="221"/>
      <c r="F40" s="222"/>
      <c r="G40" s="207">
        <f t="shared" si="0"/>
        <v>0</v>
      </c>
    </row>
    <row r="41" spans="2:9" ht="13" x14ac:dyDescent="0.3">
      <c r="B41" s="223"/>
      <c r="C41" s="447" t="s">
        <v>23</v>
      </c>
      <c r="D41" s="448"/>
      <c r="E41" s="207">
        <f>SUM(E9:E40)</f>
        <v>0</v>
      </c>
      <c r="F41" s="228"/>
      <c r="G41" s="207">
        <f>SUM(G9:G40)</f>
        <v>0</v>
      </c>
    </row>
  </sheetData>
  <sheetProtection sheet="1" insertRows="0" deleteRows="0"/>
  <mergeCells count="2">
    <mergeCell ref="C41:D41"/>
    <mergeCell ref="E2:G4"/>
  </mergeCells>
  <dataValidations count="1">
    <dataValidation type="list" allowBlank="1" showInputMessage="1" showErrorMessage="1" sqref="D9:D40">
      <formula1>rSharedAssets</formula1>
    </dataValidation>
  </dataValidations>
  <pageMargins left="0.75" right="0.75" top="1" bottom="1" header="0.5" footer="0.5"/>
  <pageSetup paperSize="9" scale="3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K45"/>
  <sheetViews>
    <sheetView showGridLines="0" zoomScaleNormal="100" workbookViewId="0">
      <pane xSplit="5" ySplit="8" topLeftCell="F9" activePane="bottomRight" state="frozen"/>
      <selection pane="topRight" activeCell="F1" sqref="F1"/>
      <selection pane="bottomLeft" activeCell="A9" sqref="A9"/>
      <selection pane="bottomRight" activeCell="F9" sqref="F9"/>
    </sheetView>
  </sheetViews>
  <sheetFormatPr defaultRowHeight="12.5" x14ac:dyDescent="0.25"/>
  <cols>
    <col min="1" max="1" width="11.453125" style="255" customWidth="1"/>
    <col min="2" max="2" width="22.26953125" style="255" customWidth="1"/>
    <col min="3" max="3" width="40.7265625" style="255" customWidth="1"/>
    <col min="4" max="4" width="50.54296875" style="255" customWidth="1"/>
    <col min="5" max="5" width="23.7265625" style="255" customWidth="1"/>
    <col min="6" max="60" width="12.1796875" style="255" bestFit="1" customWidth="1"/>
    <col min="61" max="61" width="13.54296875" style="255" customWidth="1"/>
    <col min="62" max="16384" width="8.7265625" style="255"/>
  </cols>
  <sheetData>
    <row r="1" spans="2:63" ht="20" x14ac:dyDescent="0.4">
      <c r="B1" s="254" t="s">
        <v>165</v>
      </c>
    </row>
    <row r="2" spans="2:63" ht="14" x14ac:dyDescent="0.3">
      <c r="B2" s="176" t="str">
        <f>Tradingname</f>
        <v>SEA Gas Partnership</v>
      </c>
      <c r="C2" s="177"/>
    </row>
    <row r="3" spans="2:63" ht="19.5" customHeight="1" x14ac:dyDescent="0.3">
      <c r="B3" s="178" t="s">
        <v>182</v>
      </c>
      <c r="C3" s="179">
        <f>Yearending</f>
        <v>44377</v>
      </c>
      <c r="BI3" s="280"/>
      <c r="BJ3" s="280"/>
      <c r="BK3" s="280"/>
    </row>
    <row r="4" spans="2:63" ht="20" x14ac:dyDescent="0.4">
      <c r="B4" s="254"/>
      <c r="BI4" s="280"/>
      <c r="BJ4" s="280"/>
      <c r="BK4" s="280"/>
    </row>
    <row r="5" spans="2:63" ht="15.5" x14ac:dyDescent="0.35">
      <c r="B5" s="257" t="s">
        <v>199</v>
      </c>
      <c r="BI5" s="280"/>
      <c r="BJ5" s="280"/>
      <c r="BK5" s="280"/>
    </row>
    <row r="7" spans="2:63" ht="45" customHeight="1" x14ac:dyDescent="0.25">
      <c r="B7" s="268" t="s">
        <v>223</v>
      </c>
      <c r="C7" s="269" t="s">
        <v>81</v>
      </c>
      <c r="D7" s="269"/>
      <c r="E7" s="289" t="s">
        <v>23</v>
      </c>
      <c r="F7" s="449" t="s">
        <v>80</v>
      </c>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281" t="s">
        <v>207</v>
      </c>
    </row>
    <row r="8" spans="2:63" x14ac:dyDescent="0.25">
      <c r="B8" s="282"/>
      <c r="C8" s="259"/>
      <c r="D8" s="259"/>
      <c r="E8" s="259"/>
      <c r="F8" s="295" t="str">
        <f>RIGHT(TEXT(C38,"dd/mm/yyyy"),4)</f>
        <v>2004</v>
      </c>
      <c r="G8" s="296">
        <f>F8+1</f>
        <v>2005</v>
      </c>
      <c r="H8" s="296">
        <f t="shared" ref="H8:BG8" si="0">G8+1</f>
        <v>2006</v>
      </c>
      <c r="I8" s="296">
        <f t="shared" si="0"/>
        <v>2007</v>
      </c>
      <c r="J8" s="296">
        <f t="shared" si="0"/>
        <v>2008</v>
      </c>
      <c r="K8" s="296">
        <f t="shared" si="0"/>
        <v>2009</v>
      </c>
      <c r="L8" s="296">
        <f t="shared" si="0"/>
        <v>2010</v>
      </c>
      <c r="M8" s="296">
        <f t="shared" si="0"/>
        <v>2011</v>
      </c>
      <c r="N8" s="296">
        <f t="shared" si="0"/>
        <v>2012</v>
      </c>
      <c r="O8" s="296">
        <f t="shared" si="0"/>
        <v>2013</v>
      </c>
      <c r="P8" s="296">
        <f t="shared" si="0"/>
        <v>2014</v>
      </c>
      <c r="Q8" s="296">
        <f t="shared" si="0"/>
        <v>2015</v>
      </c>
      <c r="R8" s="296">
        <f t="shared" si="0"/>
        <v>2016</v>
      </c>
      <c r="S8" s="296">
        <f t="shared" si="0"/>
        <v>2017</v>
      </c>
      <c r="T8" s="296">
        <f t="shared" si="0"/>
        <v>2018</v>
      </c>
      <c r="U8" s="296">
        <f t="shared" si="0"/>
        <v>2019</v>
      </c>
      <c r="V8" s="296">
        <f t="shared" si="0"/>
        <v>2020</v>
      </c>
      <c r="W8" s="296">
        <f t="shared" si="0"/>
        <v>2021</v>
      </c>
      <c r="X8" s="296">
        <f t="shared" si="0"/>
        <v>2022</v>
      </c>
      <c r="Y8" s="296">
        <f t="shared" si="0"/>
        <v>2023</v>
      </c>
      <c r="Z8" s="296">
        <f t="shared" si="0"/>
        <v>2024</v>
      </c>
      <c r="AA8" s="296">
        <f t="shared" si="0"/>
        <v>2025</v>
      </c>
      <c r="AB8" s="296">
        <f t="shared" si="0"/>
        <v>2026</v>
      </c>
      <c r="AC8" s="296">
        <f t="shared" si="0"/>
        <v>2027</v>
      </c>
      <c r="AD8" s="296">
        <f t="shared" si="0"/>
        <v>2028</v>
      </c>
      <c r="AE8" s="296">
        <f t="shared" si="0"/>
        <v>2029</v>
      </c>
      <c r="AF8" s="296">
        <f t="shared" si="0"/>
        <v>2030</v>
      </c>
      <c r="AG8" s="296">
        <f t="shared" si="0"/>
        <v>2031</v>
      </c>
      <c r="AH8" s="296">
        <f t="shared" si="0"/>
        <v>2032</v>
      </c>
      <c r="AI8" s="296">
        <f t="shared" si="0"/>
        <v>2033</v>
      </c>
      <c r="AJ8" s="296">
        <f t="shared" si="0"/>
        <v>2034</v>
      </c>
      <c r="AK8" s="296">
        <f t="shared" si="0"/>
        <v>2035</v>
      </c>
      <c r="AL8" s="296">
        <f t="shared" si="0"/>
        <v>2036</v>
      </c>
      <c r="AM8" s="296">
        <f t="shared" si="0"/>
        <v>2037</v>
      </c>
      <c r="AN8" s="296">
        <f t="shared" si="0"/>
        <v>2038</v>
      </c>
      <c r="AO8" s="296">
        <f t="shared" si="0"/>
        <v>2039</v>
      </c>
      <c r="AP8" s="296">
        <f t="shared" si="0"/>
        <v>2040</v>
      </c>
      <c r="AQ8" s="296">
        <f t="shared" si="0"/>
        <v>2041</v>
      </c>
      <c r="AR8" s="296">
        <f t="shared" si="0"/>
        <v>2042</v>
      </c>
      <c r="AS8" s="296">
        <f t="shared" si="0"/>
        <v>2043</v>
      </c>
      <c r="AT8" s="296">
        <f t="shared" si="0"/>
        <v>2044</v>
      </c>
      <c r="AU8" s="296">
        <f t="shared" si="0"/>
        <v>2045</v>
      </c>
      <c r="AV8" s="296">
        <f t="shared" si="0"/>
        <v>2046</v>
      </c>
      <c r="AW8" s="296">
        <f t="shared" si="0"/>
        <v>2047</v>
      </c>
      <c r="AX8" s="296">
        <f t="shared" si="0"/>
        <v>2048</v>
      </c>
      <c r="AY8" s="296">
        <f t="shared" si="0"/>
        <v>2049</v>
      </c>
      <c r="AZ8" s="296">
        <f t="shared" si="0"/>
        <v>2050</v>
      </c>
      <c r="BA8" s="296">
        <f t="shared" si="0"/>
        <v>2051</v>
      </c>
      <c r="BB8" s="296">
        <f t="shared" si="0"/>
        <v>2052</v>
      </c>
      <c r="BC8" s="296">
        <f t="shared" si="0"/>
        <v>2053</v>
      </c>
      <c r="BD8" s="296">
        <f t="shared" si="0"/>
        <v>2054</v>
      </c>
      <c r="BE8" s="296">
        <f t="shared" si="0"/>
        <v>2055</v>
      </c>
      <c r="BF8" s="296">
        <f t="shared" si="0"/>
        <v>2056</v>
      </c>
      <c r="BG8" s="296">
        <f t="shared" si="0"/>
        <v>2057</v>
      </c>
      <c r="BH8" s="296">
        <f>BG8+1</f>
        <v>2058</v>
      </c>
    </row>
    <row r="9" spans="2:63" ht="13" x14ac:dyDescent="0.25">
      <c r="B9" s="283"/>
      <c r="C9" s="290" t="s">
        <v>64</v>
      </c>
      <c r="D9" s="291"/>
      <c r="E9" s="207"/>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row>
    <row r="10" spans="2:63" ht="13" x14ac:dyDescent="0.25">
      <c r="B10" s="283"/>
      <c r="C10" s="290"/>
      <c r="D10" s="291" t="s">
        <v>70</v>
      </c>
      <c r="E10" s="207">
        <f t="shared" ref="E10:E16" si="1">SUM(F10:BH10)</f>
        <v>8894761.8103019986</v>
      </c>
      <c r="F10" s="191">
        <v>8894761.8103019986</v>
      </c>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row>
    <row r="11" spans="2:63" ht="13" x14ac:dyDescent="0.25">
      <c r="B11" s="283"/>
      <c r="C11" s="290"/>
      <c r="D11" s="291" t="s">
        <v>168</v>
      </c>
      <c r="E11" s="207">
        <f t="shared" si="1"/>
        <v>0</v>
      </c>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row>
    <row r="12" spans="2:63" ht="13" x14ac:dyDescent="0.25">
      <c r="B12" s="283"/>
      <c r="C12" s="290"/>
      <c r="D12" s="291" t="s">
        <v>71</v>
      </c>
      <c r="E12" s="207">
        <f t="shared" si="1"/>
        <v>8835912.6970695853</v>
      </c>
      <c r="F12" s="191">
        <v>8130.6901518116802</v>
      </c>
      <c r="G12" s="191">
        <v>91264.217653966829</v>
      </c>
      <c r="H12" s="191">
        <v>23498.169382146007</v>
      </c>
      <c r="I12" s="191">
        <v>2259.1597587642023</v>
      </c>
      <c r="J12" s="191">
        <v>8647353.7037981991</v>
      </c>
      <c r="K12" s="191">
        <v>6519.9729261852872</v>
      </c>
      <c r="L12" s="191">
        <v>1647.7573285560336</v>
      </c>
      <c r="M12" s="191">
        <v>1630.8877956440183</v>
      </c>
      <c r="N12" s="191">
        <v>4422.7587157711296</v>
      </c>
      <c r="O12" s="191">
        <v>1677.9693433967047</v>
      </c>
      <c r="P12" s="191">
        <v>934.77197303032597</v>
      </c>
      <c r="Q12" s="191">
        <v>5732.3240253879276</v>
      </c>
      <c r="R12" s="191">
        <v>-0.18017456689174652</v>
      </c>
      <c r="S12" s="191">
        <v>0.12567182932456403</v>
      </c>
      <c r="T12" s="191">
        <v>-0.2243456683882957</v>
      </c>
      <c r="U12" s="191">
        <v>2770.4172550502153</v>
      </c>
      <c r="V12" s="191">
        <v>15071.027233068949</v>
      </c>
      <c r="W12" s="191">
        <v>22999.148577011205</v>
      </c>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row>
    <row r="13" spans="2:63" ht="13" x14ac:dyDescent="0.25">
      <c r="B13" s="283"/>
      <c r="C13" s="290"/>
      <c r="D13" s="291" t="s">
        <v>119</v>
      </c>
      <c r="E13" s="207">
        <f t="shared" si="1"/>
        <v>1400888.3994371153</v>
      </c>
      <c r="F13" s="191">
        <v>0</v>
      </c>
      <c r="G13" s="191">
        <v>0</v>
      </c>
      <c r="H13" s="191">
        <v>0</v>
      </c>
      <c r="I13" s="191">
        <v>0</v>
      </c>
      <c r="J13" s="191">
        <v>0</v>
      </c>
      <c r="K13" s="191">
        <v>0</v>
      </c>
      <c r="L13" s="191">
        <v>0</v>
      </c>
      <c r="M13" s="191">
        <v>0</v>
      </c>
      <c r="N13" s="191">
        <v>0</v>
      </c>
      <c r="O13" s="191">
        <v>0</v>
      </c>
      <c r="P13" s="191">
        <v>0</v>
      </c>
      <c r="Q13" s="191">
        <v>182191.85643357746</v>
      </c>
      <c r="R13" s="191">
        <v>1038685.7134804027</v>
      </c>
      <c r="S13" s="191">
        <v>68747.930386367152</v>
      </c>
      <c r="T13" s="191">
        <v>81534.669129429589</v>
      </c>
      <c r="U13" s="191">
        <v>29728.230007338254</v>
      </c>
      <c r="V13" s="191">
        <v>0</v>
      </c>
      <c r="W13" s="191">
        <v>0</v>
      </c>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row>
    <row r="14" spans="2:63" ht="13" x14ac:dyDescent="0.25">
      <c r="B14" s="283"/>
      <c r="C14" s="290"/>
      <c r="D14" s="291" t="s">
        <v>76</v>
      </c>
      <c r="E14" s="207">
        <f t="shared" si="1"/>
        <v>-2576.9355857142859</v>
      </c>
      <c r="F14" s="191" t="s">
        <v>16</v>
      </c>
      <c r="G14" s="191">
        <v>0</v>
      </c>
      <c r="H14" s="191">
        <v>-294.8</v>
      </c>
      <c r="I14" s="191">
        <v>0</v>
      </c>
      <c r="J14" s="191">
        <v>-39.961428571428577</v>
      </c>
      <c r="K14" s="191">
        <v>-60.249985714285721</v>
      </c>
      <c r="L14" s="191">
        <v>0</v>
      </c>
      <c r="M14" s="191">
        <v>0</v>
      </c>
      <c r="N14" s="191">
        <v>0</v>
      </c>
      <c r="O14" s="191">
        <v>0</v>
      </c>
      <c r="P14" s="191">
        <v>0</v>
      </c>
      <c r="Q14" s="191">
        <v>0</v>
      </c>
      <c r="R14" s="191">
        <v>0</v>
      </c>
      <c r="S14" s="191">
        <v>0</v>
      </c>
      <c r="T14" s="191">
        <v>0</v>
      </c>
      <c r="U14" s="191">
        <v>0</v>
      </c>
      <c r="V14" s="191">
        <v>-114.58118571428572</v>
      </c>
      <c r="W14" s="191">
        <v>-2067.342985714286</v>
      </c>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row>
    <row r="15" spans="2:63" ht="13" x14ac:dyDescent="0.25">
      <c r="B15" s="283"/>
      <c r="C15" s="290"/>
      <c r="D15" s="291" t="s">
        <v>315</v>
      </c>
      <c r="E15" s="207">
        <f t="shared" si="1"/>
        <v>0</v>
      </c>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191"/>
    </row>
    <row r="16" spans="2:63" ht="13" x14ac:dyDescent="0.3">
      <c r="B16" s="283"/>
      <c r="C16" s="290"/>
      <c r="D16" s="290" t="s">
        <v>72</v>
      </c>
      <c r="E16" s="207">
        <f t="shared" si="1"/>
        <v>19128985.971222986</v>
      </c>
      <c r="F16" s="208">
        <f>SUM(F9:F15)</f>
        <v>8902892.5004538111</v>
      </c>
      <c r="G16" s="208">
        <f t="shared" ref="G16:BH16" si="2">SUM(G9:G15)</f>
        <v>91264.217653966829</v>
      </c>
      <c r="H16" s="208">
        <f t="shared" si="2"/>
        <v>23203.369382146007</v>
      </c>
      <c r="I16" s="208">
        <f t="shared" si="2"/>
        <v>2259.1597587642023</v>
      </c>
      <c r="J16" s="208">
        <f t="shared" si="2"/>
        <v>8647313.7423696276</v>
      </c>
      <c r="K16" s="208">
        <f t="shared" si="2"/>
        <v>6459.7229404710015</v>
      </c>
      <c r="L16" s="208">
        <f t="shared" si="2"/>
        <v>1647.7573285560336</v>
      </c>
      <c r="M16" s="208">
        <f t="shared" si="2"/>
        <v>1630.8877956440183</v>
      </c>
      <c r="N16" s="208">
        <f t="shared" si="2"/>
        <v>4422.7587157711296</v>
      </c>
      <c r="O16" s="208">
        <f t="shared" si="2"/>
        <v>1677.9693433967047</v>
      </c>
      <c r="P16" s="208">
        <f t="shared" si="2"/>
        <v>934.77197303032597</v>
      </c>
      <c r="Q16" s="208">
        <f t="shared" si="2"/>
        <v>187924.18045896539</v>
      </c>
      <c r="R16" s="208">
        <f t="shared" si="2"/>
        <v>1038685.5333058358</v>
      </c>
      <c r="S16" s="208">
        <f t="shared" si="2"/>
        <v>68748.056058196482</v>
      </c>
      <c r="T16" s="208">
        <f t="shared" si="2"/>
        <v>81534.444783761195</v>
      </c>
      <c r="U16" s="208">
        <f t="shared" si="2"/>
        <v>32498.647262388469</v>
      </c>
      <c r="V16" s="208">
        <f t="shared" si="2"/>
        <v>14956.446047354664</v>
      </c>
      <c r="W16" s="208">
        <f t="shared" si="2"/>
        <v>20931.805591296918</v>
      </c>
      <c r="X16" s="208">
        <f t="shared" si="2"/>
        <v>0</v>
      </c>
      <c r="Y16" s="208">
        <f t="shared" si="2"/>
        <v>0</v>
      </c>
      <c r="Z16" s="208">
        <f t="shared" si="2"/>
        <v>0</v>
      </c>
      <c r="AA16" s="208">
        <f t="shared" si="2"/>
        <v>0</v>
      </c>
      <c r="AB16" s="208">
        <f t="shared" si="2"/>
        <v>0</v>
      </c>
      <c r="AC16" s="208">
        <f t="shared" si="2"/>
        <v>0</v>
      </c>
      <c r="AD16" s="208">
        <f t="shared" si="2"/>
        <v>0</v>
      </c>
      <c r="AE16" s="208">
        <f t="shared" si="2"/>
        <v>0</v>
      </c>
      <c r="AF16" s="208">
        <f t="shared" si="2"/>
        <v>0</v>
      </c>
      <c r="AG16" s="208">
        <f t="shared" si="2"/>
        <v>0</v>
      </c>
      <c r="AH16" s="208">
        <f t="shared" si="2"/>
        <v>0</v>
      </c>
      <c r="AI16" s="208">
        <f t="shared" si="2"/>
        <v>0</v>
      </c>
      <c r="AJ16" s="208">
        <f t="shared" si="2"/>
        <v>0</v>
      </c>
      <c r="AK16" s="208">
        <f t="shared" si="2"/>
        <v>0</v>
      </c>
      <c r="AL16" s="208">
        <f t="shared" si="2"/>
        <v>0</v>
      </c>
      <c r="AM16" s="208">
        <f t="shared" si="2"/>
        <v>0</v>
      </c>
      <c r="AN16" s="208">
        <f t="shared" si="2"/>
        <v>0</v>
      </c>
      <c r="AO16" s="208">
        <f t="shared" si="2"/>
        <v>0</v>
      </c>
      <c r="AP16" s="208">
        <f t="shared" si="2"/>
        <v>0</v>
      </c>
      <c r="AQ16" s="208">
        <f t="shared" si="2"/>
        <v>0</v>
      </c>
      <c r="AR16" s="208">
        <f t="shared" si="2"/>
        <v>0</v>
      </c>
      <c r="AS16" s="208">
        <f t="shared" si="2"/>
        <v>0</v>
      </c>
      <c r="AT16" s="208">
        <f t="shared" si="2"/>
        <v>0</v>
      </c>
      <c r="AU16" s="208">
        <f t="shared" si="2"/>
        <v>0</v>
      </c>
      <c r="AV16" s="208">
        <f t="shared" si="2"/>
        <v>0</v>
      </c>
      <c r="AW16" s="208">
        <f t="shared" si="2"/>
        <v>0</v>
      </c>
      <c r="AX16" s="208">
        <f t="shared" si="2"/>
        <v>0</v>
      </c>
      <c r="AY16" s="208">
        <f t="shared" si="2"/>
        <v>0</v>
      </c>
      <c r="AZ16" s="208">
        <f t="shared" si="2"/>
        <v>0</v>
      </c>
      <c r="BA16" s="208">
        <f t="shared" si="2"/>
        <v>0</v>
      </c>
      <c r="BB16" s="208">
        <f t="shared" si="2"/>
        <v>0</v>
      </c>
      <c r="BC16" s="208">
        <f t="shared" si="2"/>
        <v>0</v>
      </c>
      <c r="BD16" s="208">
        <f t="shared" si="2"/>
        <v>0</v>
      </c>
      <c r="BE16" s="208">
        <f t="shared" si="2"/>
        <v>0</v>
      </c>
      <c r="BF16" s="208">
        <f t="shared" si="2"/>
        <v>0</v>
      </c>
      <c r="BG16" s="208">
        <f t="shared" si="2"/>
        <v>0</v>
      </c>
      <c r="BH16" s="208">
        <f t="shared" si="2"/>
        <v>0</v>
      </c>
    </row>
    <row r="17" spans="2:62" ht="13" x14ac:dyDescent="0.3">
      <c r="B17" s="283"/>
      <c r="C17" s="290" t="s">
        <v>164</v>
      </c>
      <c r="D17" s="290"/>
      <c r="E17" s="207"/>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row>
    <row r="18" spans="2:62" ht="25" x14ac:dyDescent="0.25">
      <c r="B18" s="283"/>
      <c r="C18" s="290"/>
      <c r="D18" s="291" t="s">
        <v>544</v>
      </c>
      <c r="E18" s="207">
        <f t="shared" ref="E18:E23" si="3">SUM(F18:BH18)</f>
        <v>592013.78862800007</v>
      </c>
      <c r="F18" s="191">
        <v>592013.78862800007</v>
      </c>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1"/>
    </row>
    <row r="19" spans="2:62" ht="13" x14ac:dyDescent="0.25">
      <c r="B19" s="283"/>
      <c r="C19" s="290"/>
      <c r="D19" s="291" t="s">
        <v>71</v>
      </c>
      <c r="E19" s="207">
        <f t="shared" si="3"/>
        <v>133838.04063846992</v>
      </c>
      <c r="F19" s="191"/>
      <c r="G19" s="191">
        <v>660287.44498328422</v>
      </c>
      <c r="H19" s="191">
        <v>7833526.0928501841</v>
      </c>
      <c r="I19" s="191">
        <v>162130.67741437216</v>
      </c>
      <c r="J19" s="191">
        <v>-8636318.754182497</v>
      </c>
      <c r="K19" s="191">
        <v>2530.0599708113814</v>
      </c>
      <c r="L19" s="191">
        <v>7119.029060052756</v>
      </c>
      <c r="M19" s="191">
        <v>6475.375356585052</v>
      </c>
      <c r="N19" s="191">
        <v>1295.440339878352</v>
      </c>
      <c r="O19" s="191">
        <v>2244.7700983438949</v>
      </c>
      <c r="P19" s="191">
        <v>18738.218297564166</v>
      </c>
      <c r="Q19" s="191">
        <v>17132.244462150287</v>
      </c>
      <c r="R19" s="191">
        <v>-11479.128596980816</v>
      </c>
      <c r="S19" s="191">
        <v>18562.775709679561</v>
      </c>
      <c r="T19" s="191">
        <v>22109.725518638668</v>
      </c>
      <c r="U19" s="191">
        <v>4379.3688281239138</v>
      </c>
      <c r="V19" s="191">
        <v>9751.3245799101787</v>
      </c>
      <c r="W19" s="191">
        <v>15353.375948368026</v>
      </c>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row>
    <row r="20" spans="2:62" ht="13" x14ac:dyDescent="0.25">
      <c r="B20" s="283"/>
      <c r="C20" s="290"/>
      <c r="D20" s="291" t="s">
        <v>119</v>
      </c>
      <c r="E20" s="207">
        <f t="shared" si="3"/>
        <v>0</v>
      </c>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row>
    <row r="21" spans="2:62" ht="13" x14ac:dyDescent="0.25">
      <c r="B21" s="283"/>
      <c r="C21" s="290"/>
      <c r="D21" s="291" t="s">
        <v>76</v>
      </c>
      <c r="E21" s="207">
        <f t="shared" si="3"/>
        <v>-9599.8598142857136</v>
      </c>
      <c r="F21" s="191" t="s">
        <v>16</v>
      </c>
      <c r="G21" s="191">
        <v>0</v>
      </c>
      <c r="H21" s="191">
        <v>-390.6728571428572</v>
      </c>
      <c r="I21" s="191">
        <v>-2132.2400000000002</v>
      </c>
      <c r="J21" s="191">
        <v>0</v>
      </c>
      <c r="K21" s="191">
        <v>0</v>
      </c>
      <c r="L21" s="191">
        <v>-2014.6110285714287</v>
      </c>
      <c r="M21" s="191">
        <v>0</v>
      </c>
      <c r="N21" s="191">
        <v>0</v>
      </c>
      <c r="O21" s="191">
        <v>0</v>
      </c>
      <c r="P21" s="191">
        <v>0</v>
      </c>
      <c r="Q21" s="191">
        <v>0</v>
      </c>
      <c r="R21" s="191">
        <v>-2880.4117571428574</v>
      </c>
      <c r="S21" s="191">
        <v>0</v>
      </c>
      <c r="T21" s="191">
        <v>0</v>
      </c>
      <c r="U21" s="191">
        <v>0</v>
      </c>
      <c r="V21" s="191">
        <v>-114.58118571428572</v>
      </c>
      <c r="W21" s="191">
        <v>-2067.342985714286</v>
      </c>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row>
    <row r="22" spans="2:62" ht="13" x14ac:dyDescent="0.25">
      <c r="B22" s="283"/>
      <c r="C22" s="290"/>
      <c r="D22" s="291" t="s">
        <v>315</v>
      </c>
      <c r="E22" s="207">
        <f t="shared" si="3"/>
        <v>56133.968399999998</v>
      </c>
      <c r="F22" s="191"/>
      <c r="G22" s="191"/>
      <c r="H22" s="191"/>
      <c r="I22" s="191"/>
      <c r="J22" s="191"/>
      <c r="K22" s="191"/>
      <c r="L22" s="191"/>
      <c r="M22" s="191"/>
      <c r="N22" s="191"/>
      <c r="O22" s="191"/>
      <c r="P22" s="191"/>
      <c r="Q22" s="191"/>
      <c r="R22" s="191"/>
      <c r="S22" s="191"/>
      <c r="T22" s="191"/>
      <c r="U22" s="191"/>
      <c r="V22" s="191">
        <v>49905.746999999996</v>
      </c>
      <c r="W22" s="191">
        <v>6228.2214000000004</v>
      </c>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191"/>
    </row>
    <row r="23" spans="2:62" ht="13" x14ac:dyDescent="0.3">
      <c r="B23" s="283"/>
      <c r="C23" s="290"/>
      <c r="D23" s="290" t="s">
        <v>72</v>
      </c>
      <c r="E23" s="207">
        <f t="shared" si="3"/>
        <v>772385.93785218254</v>
      </c>
      <c r="F23" s="208">
        <f>SUM(F18:F22)</f>
        <v>592013.78862800007</v>
      </c>
      <c r="G23" s="208">
        <f t="shared" ref="G23:BH23" si="4">SUM(G18:G22)</f>
        <v>660287.44498328422</v>
      </c>
      <c r="H23" s="208">
        <f t="shared" si="4"/>
        <v>7833135.4199930411</v>
      </c>
      <c r="I23" s="208">
        <f t="shared" si="4"/>
        <v>159998.43741437217</v>
      </c>
      <c r="J23" s="208">
        <f t="shared" si="4"/>
        <v>-8636318.754182497</v>
      </c>
      <c r="K23" s="208">
        <f t="shared" si="4"/>
        <v>2530.0599708113814</v>
      </c>
      <c r="L23" s="208">
        <f t="shared" si="4"/>
        <v>5104.4180314813275</v>
      </c>
      <c r="M23" s="208">
        <f t="shared" si="4"/>
        <v>6475.375356585052</v>
      </c>
      <c r="N23" s="208">
        <f t="shared" si="4"/>
        <v>1295.440339878352</v>
      </c>
      <c r="O23" s="208">
        <f t="shared" si="4"/>
        <v>2244.7700983438949</v>
      </c>
      <c r="P23" s="208">
        <f t="shared" si="4"/>
        <v>18738.218297564166</v>
      </c>
      <c r="Q23" s="208">
        <f t="shared" si="4"/>
        <v>17132.244462150287</v>
      </c>
      <c r="R23" s="208">
        <f t="shared" si="4"/>
        <v>-14359.540354123674</v>
      </c>
      <c r="S23" s="208">
        <f t="shared" si="4"/>
        <v>18562.775709679561</v>
      </c>
      <c r="T23" s="208">
        <f t="shared" si="4"/>
        <v>22109.725518638668</v>
      </c>
      <c r="U23" s="208">
        <f t="shared" si="4"/>
        <v>4379.3688281239138</v>
      </c>
      <c r="V23" s="208">
        <f t="shared" si="4"/>
        <v>59542.490394195891</v>
      </c>
      <c r="W23" s="208">
        <f t="shared" si="4"/>
        <v>19514.254362653741</v>
      </c>
      <c r="X23" s="208">
        <f t="shared" si="4"/>
        <v>0</v>
      </c>
      <c r="Y23" s="208">
        <f t="shared" si="4"/>
        <v>0</v>
      </c>
      <c r="Z23" s="208">
        <f t="shared" si="4"/>
        <v>0</v>
      </c>
      <c r="AA23" s="208">
        <f t="shared" si="4"/>
        <v>0</v>
      </c>
      <c r="AB23" s="208">
        <f t="shared" si="4"/>
        <v>0</v>
      </c>
      <c r="AC23" s="208">
        <f t="shared" si="4"/>
        <v>0</v>
      </c>
      <c r="AD23" s="208">
        <f t="shared" si="4"/>
        <v>0</v>
      </c>
      <c r="AE23" s="208">
        <f t="shared" si="4"/>
        <v>0</v>
      </c>
      <c r="AF23" s="208">
        <f t="shared" si="4"/>
        <v>0</v>
      </c>
      <c r="AG23" s="208">
        <f t="shared" si="4"/>
        <v>0</v>
      </c>
      <c r="AH23" s="208">
        <f t="shared" si="4"/>
        <v>0</v>
      </c>
      <c r="AI23" s="208">
        <f t="shared" si="4"/>
        <v>0</v>
      </c>
      <c r="AJ23" s="208">
        <f t="shared" si="4"/>
        <v>0</v>
      </c>
      <c r="AK23" s="208">
        <f t="shared" si="4"/>
        <v>0</v>
      </c>
      <c r="AL23" s="208">
        <f t="shared" si="4"/>
        <v>0</v>
      </c>
      <c r="AM23" s="208">
        <f t="shared" si="4"/>
        <v>0</v>
      </c>
      <c r="AN23" s="208">
        <f t="shared" si="4"/>
        <v>0</v>
      </c>
      <c r="AO23" s="208">
        <f t="shared" si="4"/>
        <v>0</v>
      </c>
      <c r="AP23" s="208">
        <f t="shared" si="4"/>
        <v>0</v>
      </c>
      <c r="AQ23" s="208">
        <f t="shared" si="4"/>
        <v>0</v>
      </c>
      <c r="AR23" s="208">
        <f t="shared" si="4"/>
        <v>0</v>
      </c>
      <c r="AS23" s="208">
        <f t="shared" si="4"/>
        <v>0</v>
      </c>
      <c r="AT23" s="208">
        <f t="shared" si="4"/>
        <v>0</v>
      </c>
      <c r="AU23" s="208">
        <f t="shared" si="4"/>
        <v>0</v>
      </c>
      <c r="AV23" s="208">
        <f t="shared" si="4"/>
        <v>0</v>
      </c>
      <c r="AW23" s="208">
        <f t="shared" si="4"/>
        <v>0</v>
      </c>
      <c r="AX23" s="208">
        <f t="shared" si="4"/>
        <v>0</v>
      </c>
      <c r="AY23" s="208">
        <f t="shared" si="4"/>
        <v>0</v>
      </c>
      <c r="AZ23" s="208">
        <f t="shared" si="4"/>
        <v>0</v>
      </c>
      <c r="BA23" s="208">
        <f t="shared" si="4"/>
        <v>0</v>
      </c>
      <c r="BB23" s="208">
        <f t="shared" si="4"/>
        <v>0</v>
      </c>
      <c r="BC23" s="208">
        <f t="shared" si="4"/>
        <v>0</v>
      </c>
      <c r="BD23" s="208">
        <f t="shared" si="4"/>
        <v>0</v>
      </c>
      <c r="BE23" s="208">
        <f t="shared" si="4"/>
        <v>0</v>
      </c>
      <c r="BF23" s="208">
        <f t="shared" si="4"/>
        <v>0</v>
      </c>
      <c r="BG23" s="208">
        <f t="shared" si="4"/>
        <v>0</v>
      </c>
      <c r="BH23" s="208">
        <f t="shared" si="4"/>
        <v>0</v>
      </c>
    </row>
    <row r="24" spans="2:62" ht="13" x14ac:dyDescent="0.25">
      <c r="B24" s="283"/>
      <c r="C24" s="290"/>
      <c r="D24" s="290" t="s">
        <v>92</v>
      </c>
      <c r="E24" s="207">
        <f t="shared" ref="E24:AJ24" si="5">E16+E23</f>
        <v>19901371.909075167</v>
      </c>
      <c r="F24" s="207">
        <f t="shared" si="5"/>
        <v>9494906.2890818119</v>
      </c>
      <c r="G24" s="207">
        <f t="shared" si="5"/>
        <v>751551.66263725108</v>
      </c>
      <c r="H24" s="207">
        <f t="shared" si="5"/>
        <v>7856338.7893751869</v>
      </c>
      <c r="I24" s="207">
        <f t="shared" si="5"/>
        <v>162257.59717313637</v>
      </c>
      <c r="J24" s="207">
        <f t="shared" si="5"/>
        <v>10994.988187130541</v>
      </c>
      <c r="K24" s="207">
        <f t="shared" si="5"/>
        <v>8989.782911282382</v>
      </c>
      <c r="L24" s="207">
        <f t="shared" si="5"/>
        <v>6752.1753600373613</v>
      </c>
      <c r="M24" s="207">
        <f t="shared" si="5"/>
        <v>8106.2631522290703</v>
      </c>
      <c r="N24" s="207">
        <f t="shared" si="5"/>
        <v>5718.199055649482</v>
      </c>
      <c r="O24" s="207">
        <f t="shared" si="5"/>
        <v>3922.7394417405994</v>
      </c>
      <c r="P24" s="207">
        <f t="shared" si="5"/>
        <v>19672.990270594491</v>
      </c>
      <c r="Q24" s="207">
        <f t="shared" si="5"/>
        <v>205056.42492111569</v>
      </c>
      <c r="R24" s="207">
        <f t="shared" si="5"/>
        <v>1024325.9929517121</v>
      </c>
      <c r="S24" s="207">
        <f t="shared" si="5"/>
        <v>87310.83176787605</v>
      </c>
      <c r="T24" s="207">
        <f t="shared" si="5"/>
        <v>103644.17030239987</v>
      </c>
      <c r="U24" s="207">
        <f t="shared" si="5"/>
        <v>36878.016090512385</v>
      </c>
      <c r="V24" s="207">
        <f t="shared" si="5"/>
        <v>74498.936441550555</v>
      </c>
      <c r="W24" s="207">
        <f t="shared" si="5"/>
        <v>40446.059953950658</v>
      </c>
      <c r="X24" s="207">
        <f t="shared" si="5"/>
        <v>0</v>
      </c>
      <c r="Y24" s="207">
        <f t="shared" si="5"/>
        <v>0</v>
      </c>
      <c r="Z24" s="207">
        <f t="shared" si="5"/>
        <v>0</v>
      </c>
      <c r="AA24" s="207">
        <f t="shared" si="5"/>
        <v>0</v>
      </c>
      <c r="AB24" s="207">
        <f t="shared" si="5"/>
        <v>0</v>
      </c>
      <c r="AC24" s="207">
        <f t="shared" si="5"/>
        <v>0</v>
      </c>
      <c r="AD24" s="207">
        <f t="shared" si="5"/>
        <v>0</v>
      </c>
      <c r="AE24" s="207">
        <f t="shared" si="5"/>
        <v>0</v>
      </c>
      <c r="AF24" s="207">
        <f t="shared" si="5"/>
        <v>0</v>
      </c>
      <c r="AG24" s="207">
        <f t="shared" si="5"/>
        <v>0</v>
      </c>
      <c r="AH24" s="207">
        <f t="shared" si="5"/>
        <v>0</v>
      </c>
      <c r="AI24" s="207">
        <f t="shared" si="5"/>
        <v>0</v>
      </c>
      <c r="AJ24" s="207">
        <f t="shared" si="5"/>
        <v>0</v>
      </c>
      <c r="AK24" s="207">
        <f t="shared" ref="AK24:BH24" si="6">AK16+AK23</f>
        <v>0</v>
      </c>
      <c r="AL24" s="207">
        <f t="shared" si="6"/>
        <v>0</v>
      </c>
      <c r="AM24" s="207">
        <f t="shared" si="6"/>
        <v>0</v>
      </c>
      <c r="AN24" s="207">
        <f t="shared" si="6"/>
        <v>0</v>
      </c>
      <c r="AO24" s="207">
        <f t="shared" si="6"/>
        <v>0</v>
      </c>
      <c r="AP24" s="207">
        <f t="shared" si="6"/>
        <v>0</v>
      </c>
      <c r="AQ24" s="207">
        <f t="shared" si="6"/>
        <v>0</v>
      </c>
      <c r="AR24" s="207">
        <f t="shared" si="6"/>
        <v>0</v>
      </c>
      <c r="AS24" s="207">
        <f t="shared" si="6"/>
        <v>0</v>
      </c>
      <c r="AT24" s="207">
        <f t="shared" si="6"/>
        <v>0</v>
      </c>
      <c r="AU24" s="207">
        <f t="shared" si="6"/>
        <v>0</v>
      </c>
      <c r="AV24" s="207">
        <f t="shared" si="6"/>
        <v>0</v>
      </c>
      <c r="AW24" s="207">
        <f t="shared" si="6"/>
        <v>0</v>
      </c>
      <c r="AX24" s="207">
        <f t="shared" si="6"/>
        <v>0</v>
      </c>
      <c r="AY24" s="207">
        <f t="shared" si="6"/>
        <v>0</v>
      </c>
      <c r="AZ24" s="207">
        <f t="shared" si="6"/>
        <v>0</v>
      </c>
      <c r="BA24" s="207">
        <f t="shared" si="6"/>
        <v>0</v>
      </c>
      <c r="BB24" s="207">
        <f t="shared" si="6"/>
        <v>0</v>
      </c>
      <c r="BC24" s="207">
        <f t="shared" si="6"/>
        <v>0</v>
      </c>
      <c r="BD24" s="207">
        <f t="shared" si="6"/>
        <v>0</v>
      </c>
      <c r="BE24" s="207">
        <f t="shared" si="6"/>
        <v>0</v>
      </c>
      <c r="BF24" s="207">
        <f t="shared" si="6"/>
        <v>0</v>
      </c>
      <c r="BG24" s="207">
        <f t="shared" si="6"/>
        <v>0</v>
      </c>
      <c r="BH24" s="207">
        <f t="shared" si="6"/>
        <v>0</v>
      </c>
    </row>
    <row r="25" spans="2:62" ht="13" x14ac:dyDescent="0.25">
      <c r="B25" s="283"/>
      <c r="C25" s="290" t="s">
        <v>205</v>
      </c>
      <c r="D25" s="290"/>
      <c r="E25" s="207"/>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c r="BH25" s="264"/>
    </row>
    <row r="26" spans="2:62" ht="13" x14ac:dyDescent="0.25">
      <c r="B26" s="283"/>
      <c r="C26" s="290"/>
      <c r="D26" s="292" t="s">
        <v>113</v>
      </c>
      <c r="E26" s="207">
        <f t="shared" ref="E26:E32" si="7">SUM(F26:BH26)</f>
        <v>41923794.578534782</v>
      </c>
      <c r="F26" s="191">
        <v>575086.96123352624</v>
      </c>
      <c r="G26" s="191">
        <v>1160169.192978655</v>
      </c>
      <c r="H26" s="191">
        <v>1189536.932078965</v>
      </c>
      <c r="I26" s="191">
        <v>1237719.8159603125</v>
      </c>
      <c r="J26" s="191">
        <v>1560988.96272046</v>
      </c>
      <c r="K26" s="191">
        <v>2713402.8546873117</v>
      </c>
      <c r="L26" s="191">
        <v>2751992.3187887268</v>
      </c>
      <c r="M26" s="191">
        <v>2765351.5060587935</v>
      </c>
      <c r="N26" s="191">
        <v>2928979.1670255708</v>
      </c>
      <c r="O26" s="191">
        <v>3195867.3394510429</v>
      </c>
      <c r="P26" s="191">
        <v>3295118.9562269198</v>
      </c>
      <c r="Q26" s="191">
        <v>3337038.5222620293</v>
      </c>
      <c r="R26" s="191">
        <v>3091324.0064316117</v>
      </c>
      <c r="S26" s="191">
        <v>2527540.2835126529</v>
      </c>
      <c r="T26" s="191">
        <v>2474869.2301179264</v>
      </c>
      <c r="U26" s="191">
        <v>2449591.9006571202</v>
      </c>
      <c r="V26" s="191">
        <v>2336173.2694067243</v>
      </c>
      <c r="W26" s="191">
        <v>2333043.3589364416</v>
      </c>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row>
    <row r="27" spans="2:62" ht="13" x14ac:dyDescent="0.25">
      <c r="B27" s="283"/>
      <c r="C27" s="290"/>
      <c r="D27" s="292" t="s">
        <v>114</v>
      </c>
      <c r="E27" s="207">
        <f t="shared" si="7"/>
        <v>-6924115.6634265175</v>
      </c>
      <c r="F27" s="191">
        <v>-84620</v>
      </c>
      <c r="G27" s="191">
        <v>-177472</v>
      </c>
      <c r="H27" s="191">
        <v>-155850.840217505</v>
      </c>
      <c r="I27" s="191">
        <v>-214592.06697013066</v>
      </c>
      <c r="J27" s="191">
        <v>-285874.67625676887</v>
      </c>
      <c r="K27" s="191">
        <v>-281402</v>
      </c>
      <c r="L27" s="191">
        <v>-294548.67642661417</v>
      </c>
      <c r="M27" s="191">
        <v>-372418</v>
      </c>
      <c r="N27" s="191">
        <v>-450992</v>
      </c>
      <c r="O27" s="191">
        <v>-486457</v>
      </c>
      <c r="P27" s="191">
        <v>-452665</v>
      </c>
      <c r="Q27" s="191">
        <v>-468767</v>
      </c>
      <c r="R27" s="191">
        <v>-502479</v>
      </c>
      <c r="S27" s="191">
        <v>-585206</v>
      </c>
      <c r="T27" s="191">
        <v>-515840.00000000006</v>
      </c>
      <c r="U27" s="191">
        <v>-593969</v>
      </c>
      <c r="V27" s="191">
        <v>-464521.82550637086</v>
      </c>
      <c r="W27" s="191">
        <v>-536440.57804912829</v>
      </c>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J27" s="284"/>
    </row>
    <row r="28" spans="2:62" ht="13" x14ac:dyDescent="0.25">
      <c r="B28" s="283"/>
      <c r="C28" s="290"/>
      <c r="D28" s="292" t="s">
        <v>115</v>
      </c>
      <c r="E28" s="207">
        <f t="shared" si="7"/>
        <v>-2945323.9642270431</v>
      </c>
      <c r="F28" s="385">
        <v>17136.589054424509</v>
      </c>
      <c r="G28" s="385">
        <v>-47265.643403023794</v>
      </c>
      <c r="H28" s="385">
        <v>-50395.244761357506</v>
      </c>
      <c r="I28" s="385">
        <v>-4442.0954868237741</v>
      </c>
      <c r="J28" s="385">
        <v>-12922.121941804464</v>
      </c>
      <c r="K28" s="385">
        <v>-181197.09739554793</v>
      </c>
      <c r="L28" s="385">
        <v>-141675.77254028525</v>
      </c>
      <c r="M28" s="385">
        <v>-104174.58592855817</v>
      </c>
      <c r="N28" s="385">
        <v>-209108.77195673157</v>
      </c>
      <c r="O28" s="385">
        <v>-282260.64321264374</v>
      </c>
      <c r="P28" s="385">
        <v>-348640.14831381885</v>
      </c>
      <c r="Q28" s="385">
        <v>-405957.79260405916</v>
      </c>
      <c r="R28" s="385">
        <v>-346455.64832249755</v>
      </c>
      <c r="S28" s="385">
        <v>-157932.26694951768</v>
      </c>
      <c r="T28" s="385">
        <v>-164824.74304822713</v>
      </c>
      <c r="U28" s="386">
        <v>-132155.23777688047</v>
      </c>
      <c r="V28" s="385">
        <v>-188726.84624546062</v>
      </c>
      <c r="W28" s="387">
        <v>-184325.89339422982</v>
      </c>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row>
    <row r="29" spans="2:62" ht="13" x14ac:dyDescent="0.25">
      <c r="B29" s="283"/>
      <c r="C29" s="290"/>
      <c r="D29" s="291" t="s">
        <v>323</v>
      </c>
      <c r="E29" s="207">
        <f t="shared" si="7"/>
        <v>-4401.6833999999999</v>
      </c>
      <c r="F29" s="191"/>
      <c r="G29" s="191"/>
      <c r="H29" s="191"/>
      <c r="I29" s="191"/>
      <c r="J29" s="191"/>
      <c r="K29" s="191"/>
      <c r="L29" s="191"/>
      <c r="M29" s="191"/>
      <c r="N29" s="191"/>
      <c r="O29" s="191"/>
      <c r="P29" s="191"/>
      <c r="Q29" s="191"/>
      <c r="R29" s="191"/>
      <c r="S29" s="191"/>
      <c r="T29" s="191"/>
      <c r="U29" s="191"/>
      <c r="V29" s="191">
        <v>-2308.9519</v>
      </c>
      <c r="W29" s="191">
        <v>-2092.7314999999999</v>
      </c>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row>
    <row r="30" spans="2:62" ht="13" x14ac:dyDescent="0.25">
      <c r="B30" s="283"/>
      <c r="C30" s="290"/>
      <c r="D30" s="292" t="s">
        <v>166</v>
      </c>
      <c r="E30" s="207">
        <f t="shared" si="7"/>
        <v>-28282765.680124015</v>
      </c>
      <c r="F30" s="385">
        <v>-516676.38425112376</v>
      </c>
      <c r="G30" s="385">
        <v>-1008164.6013695305</v>
      </c>
      <c r="H30" s="385">
        <v>-1085724.3337284178</v>
      </c>
      <c r="I30" s="385">
        <v>-1890887.1335361167</v>
      </c>
      <c r="J30" s="385">
        <v>-2028582.9754220026</v>
      </c>
      <c r="K30" s="385">
        <v>-2066918.7735705578</v>
      </c>
      <c r="L30" s="385">
        <v>-2344129.9652330587</v>
      </c>
      <c r="M30" s="385">
        <v>-2531371.8207542468</v>
      </c>
      <c r="N30" s="385">
        <v>-2194635.5749615366</v>
      </c>
      <c r="O30" s="385">
        <v>-2096593.8551354425</v>
      </c>
      <c r="P30" s="385">
        <v>-1763031.615114548</v>
      </c>
      <c r="Q30" s="385">
        <v>-1501121.2834309761</v>
      </c>
      <c r="R30" s="385">
        <v>-1438245.8194717099</v>
      </c>
      <c r="S30" s="385">
        <v>-1364112.2739123043</v>
      </c>
      <c r="T30" s="385">
        <v>-1343599.6061712378</v>
      </c>
      <c r="U30" s="386">
        <v>-1227409.1455085175</v>
      </c>
      <c r="V30" s="385">
        <v>-985055.25790414424</v>
      </c>
      <c r="W30" s="387">
        <v>-896505.26064854313</v>
      </c>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row>
    <row r="31" spans="2:62" ht="13" x14ac:dyDescent="0.3">
      <c r="B31" s="283"/>
      <c r="C31" s="290"/>
      <c r="D31" s="290" t="s">
        <v>167</v>
      </c>
      <c r="E31" s="207">
        <f t="shared" si="7"/>
        <v>3767187.5873572142</v>
      </c>
      <c r="F31" s="208">
        <f t="shared" ref="F31:AK31" si="8">SUM(F26:F30)</f>
        <v>-9072.8339631730341</v>
      </c>
      <c r="G31" s="208">
        <f t="shared" si="8"/>
        <v>-72733.051793899387</v>
      </c>
      <c r="H31" s="208">
        <f t="shared" si="8"/>
        <v>-102433.4866283153</v>
      </c>
      <c r="I31" s="208">
        <f t="shared" si="8"/>
        <v>-872201.48003275867</v>
      </c>
      <c r="J31" s="208">
        <f t="shared" si="8"/>
        <v>-766390.81090011587</v>
      </c>
      <c r="K31" s="208">
        <f t="shared" si="8"/>
        <v>183884.98372120573</v>
      </c>
      <c r="L31" s="208">
        <f t="shared" si="8"/>
        <v>-28362.095411231276</v>
      </c>
      <c r="M31" s="208">
        <f t="shared" si="8"/>
        <v>-242612.90062401164</v>
      </c>
      <c r="N31" s="208">
        <f t="shared" si="8"/>
        <v>74242.820107302628</v>
      </c>
      <c r="O31" s="208">
        <f t="shared" si="8"/>
        <v>330555.84110295656</v>
      </c>
      <c r="P31" s="208">
        <f t="shared" si="8"/>
        <v>730782.1927985528</v>
      </c>
      <c r="Q31" s="208">
        <f t="shared" si="8"/>
        <v>961192.44622699427</v>
      </c>
      <c r="R31" s="208">
        <f t="shared" si="8"/>
        <v>804143.53863740433</v>
      </c>
      <c r="S31" s="208">
        <f t="shared" si="8"/>
        <v>420289.74265083089</v>
      </c>
      <c r="T31" s="208">
        <f t="shared" si="8"/>
        <v>450604.88089846144</v>
      </c>
      <c r="U31" s="208">
        <f t="shared" si="8"/>
        <v>496058.51737172226</v>
      </c>
      <c r="V31" s="208">
        <f t="shared" si="8"/>
        <v>695560.38785074838</v>
      </c>
      <c r="W31" s="208">
        <f t="shared" si="8"/>
        <v>713678.89534454013</v>
      </c>
      <c r="X31" s="208">
        <f t="shared" si="8"/>
        <v>0</v>
      </c>
      <c r="Y31" s="208">
        <f t="shared" si="8"/>
        <v>0</v>
      </c>
      <c r="Z31" s="208">
        <f t="shared" si="8"/>
        <v>0</v>
      </c>
      <c r="AA31" s="208">
        <f t="shared" si="8"/>
        <v>0</v>
      </c>
      <c r="AB31" s="208">
        <f t="shared" si="8"/>
        <v>0</v>
      </c>
      <c r="AC31" s="208">
        <f t="shared" si="8"/>
        <v>0</v>
      </c>
      <c r="AD31" s="208">
        <f t="shared" si="8"/>
        <v>0</v>
      </c>
      <c r="AE31" s="208">
        <f t="shared" si="8"/>
        <v>0</v>
      </c>
      <c r="AF31" s="208">
        <f t="shared" si="8"/>
        <v>0</v>
      </c>
      <c r="AG31" s="208">
        <f t="shared" si="8"/>
        <v>0</v>
      </c>
      <c r="AH31" s="208">
        <f t="shared" si="8"/>
        <v>0</v>
      </c>
      <c r="AI31" s="208">
        <f t="shared" si="8"/>
        <v>0</v>
      </c>
      <c r="AJ31" s="208">
        <f t="shared" si="8"/>
        <v>0</v>
      </c>
      <c r="AK31" s="208">
        <f t="shared" si="8"/>
        <v>0</v>
      </c>
      <c r="AL31" s="208">
        <f t="shared" ref="AL31:BH31" si="9">SUM(AL26:AL30)</f>
        <v>0</v>
      </c>
      <c r="AM31" s="208">
        <f t="shared" si="9"/>
        <v>0</v>
      </c>
      <c r="AN31" s="208">
        <f t="shared" si="9"/>
        <v>0</v>
      </c>
      <c r="AO31" s="208">
        <f t="shared" si="9"/>
        <v>0</v>
      </c>
      <c r="AP31" s="208">
        <f t="shared" si="9"/>
        <v>0</v>
      </c>
      <c r="AQ31" s="208">
        <f t="shared" si="9"/>
        <v>0</v>
      </c>
      <c r="AR31" s="208">
        <f t="shared" si="9"/>
        <v>0</v>
      </c>
      <c r="AS31" s="208">
        <f t="shared" si="9"/>
        <v>0</v>
      </c>
      <c r="AT31" s="208">
        <f t="shared" si="9"/>
        <v>0</v>
      </c>
      <c r="AU31" s="208">
        <f t="shared" si="9"/>
        <v>0</v>
      </c>
      <c r="AV31" s="208">
        <f t="shared" si="9"/>
        <v>0</v>
      </c>
      <c r="AW31" s="208">
        <f t="shared" si="9"/>
        <v>0</v>
      </c>
      <c r="AX31" s="208">
        <f t="shared" si="9"/>
        <v>0</v>
      </c>
      <c r="AY31" s="208">
        <f t="shared" si="9"/>
        <v>0</v>
      </c>
      <c r="AZ31" s="208">
        <f t="shared" si="9"/>
        <v>0</v>
      </c>
      <c r="BA31" s="208">
        <f t="shared" si="9"/>
        <v>0</v>
      </c>
      <c r="BB31" s="208">
        <f t="shared" si="9"/>
        <v>0</v>
      </c>
      <c r="BC31" s="208">
        <f t="shared" si="9"/>
        <v>0</v>
      </c>
      <c r="BD31" s="208">
        <f t="shared" si="9"/>
        <v>0</v>
      </c>
      <c r="BE31" s="208">
        <f t="shared" si="9"/>
        <v>0</v>
      </c>
      <c r="BF31" s="208">
        <f t="shared" si="9"/>
        <v>0</v>
      </c>
      <c r="BG31" s="208">
        <f t="shared" si="9"/>
        <v>0</v>
      </c>
      <c r="BH31" s="208">
        <f t="shared" si="9"/>
        <v>0</v>
      </c>
    </row>
    <row r="32" spans="2:62" ht="36" customHeight="1" x14ac:dyDescent="0.3">
      <c r="B32" s="283"/>
      <c r="C32" s="275"/>
      <c r="D32" s="293" t="s">
        <v>206</v>
      </c>
      <c r="E32" s="207">
        <f t="shared" si="7"/>
        <v>16134184.321717951</v>
      </c>
      <c r="F32" s="208">
        <f t="shared" ref="F32:AK32" si="10">F16+F23-F31</f>
        <v>9503979.1230449844</v>
      </c>
      <c r="G32" s="208">
        <f t="shared" si="10"/>
        <v>824284.71443115047</v>
      </c>
      <c r="H32" s="208">
        <f t="shared" si="10"/>
        <v>7958772.2760035023</v>
      </c>
      <c r="I32" s="208">
        <f t="shared" si="10"/>
        <v>1034459.077205895</v>
      </c>
      <c r="J32" s="208">
        <f t="shared" si="10"/>
        <v>777385.79908724641</v>
      </c>
      <c r="K32" s="208">
        <f t="shared" si="10"/>
        <v>-174895.20080992335</v>
      </c>
      <c r="L32" s="208">
        <f t="shared" si="10"/>
        <v>35114.270771268639</v>
      </c>
      <c r="M32" s="208">
        <f t="shared" si="10"/>
        <v>250719.16377624072</v>
      </c>
      <c r="N32" s="208">
        <f t="shared" si="10"/>
        <v>-68524.621051653143</v>
      </c>
      <c r="O32" s="208">
        <f t="shared" si="10"/>
        <v>-326633.10166121594</v>
      </c>
      <c r="P32" s="208">
        <f t="shared" si="10"/>
        <v>-711109.20252795832</v>
      </c>
      <c r="Q32" s="208">
        <f t="shared" si="10"/>
        <v>-756136.02130587865</v>
      </c>
      <c r="R32" s="208">
        <f t="shared" si="10"/>
        <v>220182.45431430778</v>
      </c>
      <c r="S32" s="208">
        <f t="shared" si="10"/>
        <v>-332978.91088295483</v>
      </c>
      <c r="T32" s="208">
        <f t="shared" si="10"/>
        <v>-346960.71059606154</v>
      </c>
      <c r="U32" s="208">
        <f t="shared" si="10"/>
        <v>-459180.50128120987</v>
      </c>
      <c r="V32" s="208">
        <f t="shared" si="10"/>
        <v>-621061.45140919788</v>
      </c>
      <c r="W32" s="208">
        <f t="shared" si="10"/>
        <v>-673232.83539058943</v>
      </c>
      <c r="X32" s="208">
        <f t="shared" si="10"/>
        <v>0</v>
      </c>
      <c r="Y32" s="208">
        <f t="shared" si="10"/>
        <v>0</v>
      </c>
      <c r="Z32" s="208">
        <f t="shared" si="10"/>
        <v>0</v>
      </c>
      <c r="AA32" s="208">
        <f t="shared" si="10"/>
        <v>0</v>
      </c>
      <c r="AB32" s="208">
        <f t="shared" si="10"/>
        <v>0</v>
      </c>
      <c r="AC32" s="208">
        <f t="shared" si="10"/>
        <v>0</v>
      </c>
      <c r="AD32" s="208">
        <f t="shared" si="10"/>
        <v>0</v>
      </c>
      <c r="AE32" s="208">
        <f t="shared" si="10"/>
        <v>0</v>
      </c>
      <c r="AF32" s="208">
        <f t="shared" si="10"/>
        <v>0</v>
      </c>
      <c r="AG32" s="208">
        <f t="shared" si="10"/>
        <v>0</v>
      </c>
      <c r="AH32" s="208">
        <f t="shared" si="10"/>
        <v>0</v>
      </c>
      <c r="AI32" s="208">
        <f t="shared" si="10"/>
        <v>0</v>
      </c>
      <c r="AJ32" s="208">
        <f t="shared" si="10"/>
        <v>0</v>
      </c>
      <c r="AK32" s="208">
        <f t="shared" si="10"/>
        <v>0</v>
      </c>
      <c r="AL32" s="208">
        <f t="shared" ref="AL32:BH32" si="11">AL16+AL23-AL31</f>
        <v>0</v>
      </c>
      <c r="AM32" s="208">
        <f t="shared" si="11"/>
        <v>0</v>
      </c>
      <c r="AN32" s="208">
        <f t="shared" si="11"/>
        <v>0</v>
      </c>
      <c r="AO32" s="208">
        <f t="shared" si="11"/>
        <v>0</v>
      </c>
      <c r="AP32" s="208">
        <f t="shared" si="11"/>
        <v>0</v>
      </c>
      <c r="AQ32" s="208">
        <f t="shared" si="11"/>
        <v>0</v>
      </c>
      <c r="AR32" s="208">
        <f t="shared" si="11"/>
        <v>0</v>
      </c>
      <c r="AS32" s="208">
        <f t="shared" si="11"/>
        <v>0</v>
      </c>
      <c r="AT32" s="208">
        <f t="shared" si="11"/>
        <v>0</v>
      </c>
      <c r="AU32" s="208">
        <f t="shared" si="11"/>
        <v>0</v>
      </c>
      <c r="AV32" s="208">
        <f t="shared" si="11"/>
        <v>0</v>
      </c>
      <c r="AW32" s="208">
        <f t="shared" si="11"/>
        <v>0</v>
      </c>
      <c r="AX32" s="208">
        <f t="shared" si="11"/>
        <v>0</v>
      </c>
      <c r="AY32" s="208">
        <f t="shared" si="11"/>
        <v>0</v>
      </c>
      <c r="AZ32" s="208">
        <f t="shared" si="11"/>
        <v>0</v>
      </c>
      <c r="BA32" s="208">
        <f t="shared" si="11"/>
        <v>0</v>
      </c>
      <c r="BB32" s="208">
        <f t="shared" si="11"/>
        <v>0</v>
      </c>
      <c r="BC32" s="208">
        <f t="shared" si="11"/>
        <v>0</v>
      </c>
      <c r="BD32" s="208">
        <f t="shared" si="11"/>
        <v>0</v>
      </c>
      <c r="BE32" s="208">
        <f t="shared" si="11"/>
        <v>0</v>
      </c>
      <c r="BF32" s="208">
        <f t="shared" si="11"/>
        <v>0</v>
      </c>
      <c r="BG32" s="208">
        <f t="shared" si="11"/>
        <v>0</v>
      </c>
      <c r="BH32" s="208">
        <f t="shared" si="11"/>
        <v>0</v>
      </c>
    </row>
    <row r="33" spans="2:60" x14ac:dyDescent="0.25">
      <c r="B33" s="283"/>
      <c r="C33" s="275" t="s">
        <v>403</v>
      </c>
      <c r="D33" s="294" t="s">
        <v>377</v>
      </c>
      <c r="E33" s="207"/>
      <c r="F33" s="207"/>
      <c r="G33" s="207">
        <f t="shared" ref="G33:AL33" si="12">F24+F33-F31</f>
        <v>9503979.1230449844</v>
      </c>
      <c r="H33" s="207">
        <f t="shared" si="12"/>
        <v>10328263.837476134</v>
      </c>
      <c r="I33" s="207">
        <f t="shared" si="12"/>
        <v>18287036.113479637</v>
      </c>
      <c r="J33" s="207">
        <f t="shared" si="12"/>
        <v>19321495.190685529</v>
      </c>
      <c r="K33" s="207">
        <f t="shared" si="12"/>
        <v>20098880.989772774</v>
      </c>
      <c r="L33" s="207">
        <f t="shared" si="12"/>
        <v>19923985.788962852</v>
      </c>
      <c r="M33" s="207">
        <f t="shared" si="12"/>
        <v>19959100.059734121</v>
      </c>
      <c r="N33" s="207">
        <f t="shared" si="12"/>
        <v>20209819.223510362</v>
      </c>
      <c r="O33" s="207">
        <f t="shared" si="12"/>
        <v>20141294.602458708</v>
      </c>
      <c r="P33" s="207">
        <f t="shared" si="12"/>
        <v>19814661.500797492</v>
      </c>
      <c r="Q33" s="207">
        <f t="shared" si="12"/>
        <v>19103552.298269536</v>
      </c>
      <c r="R33" s="207">
        <f t="shared" si="12"/>
        <v>18347416.276963655</v>
      </c>
      <c r="S33" s="207">
        <f t="shared" si="12"/>
        <v>18567598.731277965</v>
      </c>
      <c r="T33" s="207">
        <f t="shared" si="12"/>
        <v>18234619.820395011</v>
      </c>
      <c r="U33" s="207">
        <f t="shared" si="12"/>
        <v>17887659.109798949</v>
      </c>
      <c r="V33" s="207">
        <f t="shared" si="12"/>
        <v>17428478.60851774</v>
      </c>
      <c r="W33" s="207">
        <f t="shared" si="12"/>
        <v>16807417.157108545</v>
      </c>
      <c r="X33" s="207">
        <f t="shared" si="12"/>
        <v>16134184.321717955</v>
      </c>
      <c r="Y33" s="207">
        <f t="shared" si="12"/>
        <v>16134184.321717955</v>
      </c>
      <c r="Z33" s="207">
        <f t="shared" si="12"/>
        <v>16134184.321717955</v>
      </c>
      <c r="AA33" s="207">
        <f t="shared" si="12"/>
        <v>16134184.321717955</v>
      </c>
      <c r="AB33" s="207">
        <f t="shared" si="12"/>
        <v>16134184.321717955</v>
      </c>
      <c r="AC33" s="207">
        <f t="shared" si="12"/>
        <v>16134184.321717955</v>
      </c>
      <c r="AD33" s="207">
        <f t="shared" si="12"/>
        <v>16134184.321717955</v>
      </c>
      <c r="AE33" s="207">
        <f t="shared" si="12"/>
        <v>16134184.321717955</v>
      </c>
      <c r="AF33" s="207">
        <f t="shared" si="12"/>
        <v>16134184.321717955</v>
      </c>
      <c r="AG33" s="207">
        <f t="shared" si="12"/>
        <v>16134184.321717955</v>
      </c>
      <c r="AH33" s="207">
        <f t="shared" si="12"/>
        <v>16134184.321717955</v>
      </c>
      <c r="AI33" s="207">
        <f t="shared" si="12"/>
        <v>16134184.321717955</v>
      </c>
      <c r="AJ33" s="207">
        <f t="shared" si="12"/>
        <v>16134184.321717955</v>
      </c>
      <c r="AK33" s="207">
        <f t="shared" si="12"/>
        <v>16134184.321717955</v>
      </c>
      <c r="AL33" s="207">
        <f t="shared" si="12"/>
        <v>16134184.321717955</v>
      </c>
      <c r="AM33" s="207">
        <f t="shared" ref="AM33:BG33" si="13">AL24+AL33-AL31</f>
        <v>16134184.321717955</v>
      </c>
      <c r="AN33" s="207">
        <f t="shared" si="13"/>
        <v>16134184.321717955</v>
      </c>
      <c r="AO33" s="207">
        <f t="shared" si="13"/>
        <v>16134184.321717955</v>
      </c>
      <c r="AP33" s="207">
        <f t="shared" si="13"/>
        <v>16134184.321717955</v>
      </c>
      <c r="AQ33" s="207">
        <f t="shared" si="13"/>
        <v>16134184.321717955</v>
      </c>
      <c r="AR33" s="207">
        <f t="shared" si="13"/>
        <v>16134184.321717955</v>
      </c>
      <c r="AS33" s="207">
        <f t="shared" si="13"/>
        <v>16134184.321717955</v>
      </c>
      <c r="AT33" s="207">
        <f t="shared" si="13"/>
        <v>16134184.321717955</v>
      </c>
      <c r="AU33" s="207">
        <f t="shared" si="13"/>
        <v>16134184.321717955</v>
      </c>
      <c r="AV33" s="207">
        <f t="shared" si="13"/>
        <v>16134184.321717955</v>
      </c>
      <c r="AW33" s="207">
        <f t="shared" si="13"/>
        <v>16134184.321717955</v>
      </c>
      <c r="AX33" s="207">
        <f t="shared" si="13"/>
        <v>16134184.321717955</v>
      </c>
      <c r="AY33" s="207">
        <f t="shared" si="13"/>
        <v>16134184.321717955</v>
      </c>
      <c r="AZ33" s="207">
        <f t="shared" si="13"/>
        <v>16134184.321717955</v>
      </c>
      <c r="BA33" s="207">
        <f t="shared" si="13"/>
        <v>16134184.321717955</v>
      </c>
      <c r="BB33" s="207">
        <f t="shared" si="13"/>
        <v>16134184.321717955</v>
      </c>
      <c r="BC33" s="207">
        <f t="shared" si="13"/>
        <v>16134184.321717955</v>
      </c>
      <c r="BD33" s="207">
        <f t="shared" si="13"/>
        <v>16134184.321717955</v>
      </c>
      <c r="BE33" s="207">
        <f t="shared" si="13"/>
        <v>16134184.321717955</v>
      </c>
      <c r="BF33" s="207">
        <f t="shared" si="13"/>
        <v>16134184.321717955</v>
      </c>
      <c r="BG33" s="207">
        <f t="shared" si="13"/>
        <v>16134184.321717955</v>
      </c>
      <c r="BH33" s="207">
        <f>BG24+BG33-BG31</f>
        <v>16134184.321717955</v>
      </c>
    </row>
    <row r="34" spans="2:60" x14ac:dyDescent="0.25">
      <c r="B34" s="283"/>
      <c r="C34" s="275" t="s">
        <v>403</v>
      </c>
      <c r="D34" s="294" t="s">
        <v>404</v>
      </c>
      <c r="E34" s="207"/>
      <c r="F34" s="285">
        <v>0.11235382538506686</v>
      </c>
      <c r="G34" s="285">
        <v>0.10607815824478831</v>
      </c>
      <c r="H34" s="285">
        <v>0.10512166912205163</v>
      </c>
      <c r="I34" s="285">
        <v>0.10340041599999999</v>
      </c>
      <c r="J34" s="285">
        <v>0.10499099058823529</v>
      </c>
      <c r="K34" s="285">
        <v>0.10283771764705882</v>
      </c>
      <c r="L34" s="285">
        <v>0.11765391132678815</v>
      </c>
      <c r="M34" s="285">
        <v>0.12682821826952068</v>
      </c>
      <c r="N34" s="285">
        <v>0.10859276225521119</v>
      </c>
      <c r="O34" s="285">
        <v>0.10409450973812209</v>
      </c>
      <c r="P34" s="285">
        <v>8.8976302617264053E-2</v>
      </c>
      <c r="Q34" s="285">
        <v>7.8578294241241797E-2</v>
      </c>
      <c r="R34" s="285">
        <v>7.8389734010984202E-2</v>
      </c>
      <c r="S34" s="285">
        <v>7.3467514688648997E-2</v>
      </c>
      <c r="T34" s="285">
        <v>7.368416161321481E-2</v>
      </c>
      <c r="U34" s="285">
        <v>6.8617810451413797E-2</v>
      </c>
      <c r="V34" s="285">
        <v>5.6520000000000001E-2</v>
      </c>
      <c r="W34" s="285">
        <v>5.3339999999999999E-2</v>
      </c>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row>
    <row r="35" spans="2:60" ht="29.25" customHeight="1" x14ac:dyDescent="0.25">
      <c r="D35" s="286"/>
    </row>
    <row r="36" spans="2:60" ht="15.5" x14ac:dyDescent="0.35">
      <c r="B36" s="181" t="s">
        <v>222</v>
      </c>
      <c r="C36" s="162"/>
    </row>
    <row r="37" spans="2:60" ht="13" x14ac:dyDescent="0.3">
      <c r="B37" s="182"/>
      <c r="C37" s="183"/>
    </row>
    <row r="38" spans="2:60" x14ac:dyDescent="0.25">
      <c r="B38" s="187" t="s">
        <v>132</v>
      </c>
      <c r="C38" s="287">
        <v>37987</v>
      </c>
    </row>
    <row r="39" spans="2:60" x14ac:dyDescent="0.25">
      <c r="B39" s="187" t="s">
        <v>168</v>
      </c>
      <c r="C39" s="288"/>
    </row>
    <row r="43" spans="2:60" x14ac:dyDescent="0.25">
      <c r="C43" s="256"/>
    </row>
    <row r="44" spans="2:60" x14ac:dyDescent="0.25">
      <c r="C44" s="256"/>
    </row>
    <row r="45" spans="2:60" x14ac:dyDescent="0.25">
      <c r="C45" s="284"/>
    </row>
  </sheetData>
  <sheetProtection sheet="1" formatCells="0" formatColumns="0" formatRows="0" insertColumns="0" insertRows="0" deleteColumns="0" deleteRows="0"/>
  <mergeCells count="1">
    <mergeCell ref="F7:BH7"/>
  </mergeCells>
  <pageMargins left="0.75" right="0.75" top="1" bottom="1" header="0.5" footer="0.5"/>
  <pageSetup paperSize="9" scale="3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34"/>
  <sheetViews>
    <sheetView workbookViewId="0"/>
  </sheetViews>
  <sheetFormatPr defaultColWidth="9.1796875" defaultRowHeight="12.5" x14ac:dyDescent="0.25"/>
  <cols>
    <col min="1" max="1" width="12.1796875" style="230" customWidth="1"/>
    <col min="2" max="2" width="21" style="230" customWidth="1"/>
    <col min="3" max="5" width="42.26953125" style="230" customWidth="1"/>
    <col min="6" max="6" width="9.453125" style="230" customWidth="1"/>
    <col min="7" max="7" width="25.1796875" style="230" customWidth="1"/>
    <col min="8" max="16384" width="9.1796875" style="230"/>
  </cols>
  <sheetData>
    <row r="1" spans="2:5" ht="20" x14ac:dyDescent="0.4">
      <c r="B1" s="440" t="s">
        <v>200</v>
      </c>
      <c r="C1" s="440"/>
      <c r="D1" s="213"/>
      <c r="E1" s="213"/>
    </row>
    <row r="2" spans="2:5" ht="20" x14ac:dyDescent="0.4">
      <c r="B2" s="176" t="str">
        <f>Tradingname</f>
        <v>SEA Gas Partnership</v>
      </c>
      <c r="C2" s="177"/>
      <c r="D2" s="229"/>
      <c r="E2" s="229"/>
    </row>
    <row r="3" spans="2:5" ht="15.75" customHeight="1" x14ac:dyDescent="0.7">
      <c r="B3" s="178" t="s">
        <v>182</v>
      </c>
      <c r="C3" s="179">
        <f>Yearending</f>
        <v>44377</v>
      </c>
      <c r="E3" s="175"/>
    </row>
    <row r="4" spans="2:5" ht="20" x14ac:dyDescent="0.4">
      <c r="B4" s="180"/>
    </row>
    <row r="5" spans="2:5" ht="15.5" x14ac:dyDescent="0.35">
      <c r="B5" s="231" t="s">
        <v>226</v>
      </c>
      <c r="C5" s="232"/>
      <c r="D5" s="232"/>
      <c r="E5" s="232"/>
    </row>
    <row r="6" spans="2:5" ht="15.5" x14ac:dyDescent="0.35">
      <c r="B6" s="231"/>
      <c r="C6" s="232"/>
      <c r="D6" s="232"/>
      <c r="E6" s="232"/>
    </row>
    <row r="7" spans="2:5" ht="26" x14ac:dyDescent="0.25">
      <c r="B7" s="224" t="s">
        <v>223</v>
      </c>
      <c r="C7" s="224" t="s">
        <v>174</v>
      </c>
      <c r="D7" s="224" t="s">
        <v>175</v>
      </c>
      <c r="E7" s="224" t="s">
        <v>211</v>
      </c>
    </row>
    <row r="8" spans="2:5" x14ac:dyDescent="0.25">
      <c r="B8" s="248"/>
      <c r="C8" s="248"/>
      <c r="D8" s="249"/>
      <c r="E8" s="297"/>
    </row>
    <row r="9" spans="2:5" x14ac:dyDescent="0.25">
      <c r="B9" s="248"/>
      <c r="C9" s="248"/>
      <c r="D9" s="249"/>
      <c r="E9" s="297"/>
    </row>
    <row r="10" spans="2:5" x14ac:dyDescent="0.25">
      <c r="B10" s="248"/>
      <c r="C10" s="248"/>
      <c r="D10" s="249"/>
      <c r="E10" s="297"/>
    </row>
    <row r="11" spans="2:5" x14ac:dyDescent="0.25">
      <c r="B11" s="248"/>
      <c r="C11" s="248"/>
      <c r="D11" s="249"/>
      <c r="E11" s="297"/>
    </row>
    <row r="12" spans="2:5" x14ac:dyDescent="0.25">
      <c r="B12" s="248"/>
      <c r="C12" s="248"/>
      <c r="D12" s="249"/>
      <c r="E12" s="297"/>
    </row>
    <row r="13" spans="2:5" x14ac:dyDescent="0.25">
      <c r="B13" s="248"/>
      <c r="C13" s="248"/>
      <c r="D13" s="249"/>
      <c r="E13" s="297"/>
    </row>
    <row r="14" spans="2:5" x14ac:dyDescent="0.25">
      <c r="B14" s="248"/>
      <c r="C14" s="248"/>
      <c r="D14" s="249"/>
      <c r="E14" s="297"/>
    </row>
    <row r="15" spans="2:5" x14ac:dyDescent="0.25">
      <c r="B15" s="248"/>
      <c r="C15" s="248"/>
      <c r="D15" s="249"/>
      <c r="E15" s="297"/>
    </row>
    <row r="16" spans="2:5" x14ac:dyDescent="0.25">
      <c r="B16" s="248"/>
      <c r="C16" s="248"/>
      <c r="D16" s="249"/>
      <c r="E16" s="297"/>
    </row>
    <row r="17" spans="2:5" x14ac:dyDescent="0.25">
      <c r="B17" s="248"/>
      <c r="C17" s="248"/>
      <c r="D17" s="249"/>
      <c r="E17" s="297"/>
    </row>
    <row r="18" spans="2:5" x14ac:dyDescent="0.25">
      <c r="B18" s="248"/>
      <c r="C18" s="248"/>
      <c r="D18" s="249"/>
      <c r="E18" s="297"/>
    </row>
    <row r="19" spans="2:5" x14ac:dyDescent="0.25">
      <c r="B19" s="248"/>
      <c r="C19" s="248"/>
      <c r="D19" s="249"/>
      <c r="E19" s="297"/>
    </row>
    <row r="20" spans="2:5" x14ac:dyDescent="0.25">
      <c r="B20" s="248"/>
      <c r="C20" s="248"/>
      <c r="D20" s="249"/>
      <c r="E20" s="297"/>
    </row>
    <row r="21" spans="2:5" x14ac:dyDescent="0.25">
      <c r="B21" s="248"/>
      <c r="C21" s="248"/>
      <c r="D21" s="249"/>
      <c r="E21" s="297"/>
    </row>
    <row r="22" spans="2:5" x14ac:dyDescent="0.25">
      <c r="B22" s="248"/>
      <c r="C22" s="248"/>
      <c r="D22" s="249"/>
      <c r="E22" s="297"/>
    </row>
    <row r="23" spans="2:5" x14ac:dyDescent="0.25">
      <c r="B23" s="248"/>
      <c r="C23" s="248"/>
      <c r="D23" s="249"/>
      <c r="E23" s="297"/>
    </row>
    <row r="24" spans="2:5" x14ac:dyDescent="0.25">
      <c r="B24" s="248"/>
      <c r="C24" s="248"/>
      <c r="D24" s="249"/>
      <c r="E24" s="297"/>
    </row>
    <row r="25" spans="2:5" x14ac:dyDescent="0.25">
      <c r="B25" s="248"/>
      <c r="C25" s="248"/>
      <c r="D25" s="249"/>
      <c r="E25" s="297"/>
    </row>
    <row r="26" spans="2:5" x14ac:dyDescent="0.25">
      <c r="B26" s="248"/>
      <c r="C26" s="248"/>
      <c r="D26" s="249"/>
      <c r="E26" s="297"/>
    </row>
    <row r="27" spans="2:5" x14ac:dyDescent="0.25">
      <c r="B27" s="248"/>
      <c r="C27" s="248"/>
      <c r="D27" s="249"/>
      <c r="E27" s="297"/>
    </row>
    <row r="28" spans="2:5" x14ac:dyDescent="0.25">
      <c r="B28" s="248"/>
      <c r="C28" s="248"/>
      <c r="D28" s="249"/>
      <c r="E28" s="297"/>
    </row>
    <row r="29" spans="2:5" x14ac:dyDescent="0.25">
      <c r="B29" s="248"/>
      <c r="C29" s="248"/>
      <c r="D29" s="249"/>
      <c r="E29" s="297"/>
    </row>
    <row r="30" spans="2:5" x14ac:dyDescent="0.25">
      <c r="B30" s="248"/>
      <c r="C30" s="248"/>
      <c r="D30" s="249"/>
      <c r="E30" s="297"/>
    </row>
    <row r="31" spans="2:5" x14ac:dyDescent="0.25">
      <c r="B31" s="248"/>
      <c r="C31" s="248"/>
      <c r="D31" s="249"/>
      <c r="E31" s="297"/>
    </row>
    <row r="32" spans="2:5" x14ac:dyDescent="0.25">
      <c r="B32" s="248"/>
      <c r="C32" s="248"/>
      <c r="D32" s="249"/>
      <c r="E32" s="297"/>
    </row>
    <row r="33" spans="2:5" x14ac:dyDescent="0.25">
      <c r="B33" s="248"/>
      <c r="C33" s="248"/>
      <c r="D33" s="249"/>
      <c r="E33" s="297"/>
    </row>
    <row r="34" spans="2:5" x14ac:dyDescent="0.25">
      <c r="B34" s="248"/>
      <c r="C34" s="248"/>
      <c r="D34" s="249"/>
      <c r="E34" s="297"/>
    </row>
  </sheetData>
  <sheetProtection sheet="1" insertRows="0" deleteRows="0"/>
  <mergeCells count="1">
    <mergeCell ref="B1:C1"/>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BP111"/>
  <sheetViews>
    <sheetView zoomScale="88" zoomScaleNormal="85" workbookViewId="0"/>
  </sheetViews>
  <sheetFormatPr defaultColWidth="9.1796875" defaultRowHeight="12.5" x14ac:dyDescent="0.25"/>
  <cols>
    <col min="1" max="1" width="11.7265625" style="162" customWidth="1"/>
    <col min="2" max="2" width="28.453125" style="162" customWidth="1"/>
    <col min="3" max="3" width="36.26953125" style="162" customWidth="1"/>
    <col min="4" max="4" width="32.453125" style="162" customWidth="1"/>
    <col min="5" max="5" width="33.1796875" style="162" customWidth="1"/>
    <col min="6" max="6" width="9.81640625" style="162" customWidth="1"/>
    <col min="7" max="7" width="9.1796875" style="162"/>
    <col min="8" max="8" width="9.81640625" style="162" customWidth="1"/>
    <col min="9" max="11" width="9.1796875" style="162"/>
    <col min="12" max="12" width="12.7265625" style="162" customWidth="1"/>
    <col min="13" max="26" width="9.1796875" style="162"/>
    <col min="27" max="37" width="9.26953125" style="162" bestFit="1" customWidth="1"/>
    <col min="38" max="38" width="11.26953125" style="162" customWidth="1"/>
    <col min="39" max="50" width="9.26953125" style="162" bestFit="1" customWidth="1"/>
    <col min="51" max="51" width="10.453125" style="162" bestFit="1" customWidth="1"/>
    <col min="52" max="62" width="9.26953125" style="162" bestFit="1" customWidth="1"/>
    <col min="63" max="63" width="46.81640625" style="162" customWidth="1"/>
    <col min="64" max="64" width="36" style="162" customWidth="1"/>
    <col min="65" max="16384" width="9.1796875" style="162"/>
  </cols>
  <sheetData>
    <row r="1" spans="2:68" ht="20" x14ac:dyDescent="0.4">
      <c r="B1" s="457" t="s">
        <v>201</v>
      </c>
      <c r="C1" s="457"/>
      <c r="D1" s="457"/>
      <c r="E1" s="457"/>
      <c r="F1" s="458"/>
    </row>
    <row r="2" spans="2:68" ht="14" x14ac:dyDescent="0.3">
      <c r="B2" s="176" t="str">
        <f>Tradingname</f>
        <v>SEA Gas Partnership</v>
      </c>
      <c r="C2" s="177"/>
      <c r="D2" s="177"/>
      <c r="E2" s="177"/>
    </row>
    <row r="3" spans="2:68" ht="14" x14ac:dyDescent="0.3">
      <c r="B3" s="178" t="s">
        <v>182</v>
      </c>
      <c r="C3" s="179">
        <f>Yearending</f>
        <v>44377</v>
      </c>
      <c r="D3" s="179"/>
      <c r="E3" s="179"/>
    </row>
    <row r="5" spans="2:68" ht="15.5" x14ac:dyDescent="0.25">
      <c r="B5" s="459" t="s">
        <v>204</v>
      </c>
      <c r="C5" s="459"/>
      <c r="D5" s="459"/>
      <c r="E5" s="459"/>
      <c r="F5" s="459"/>
    </row>
    <row r="7" spans="2:68" s="300" customFormat="1" ht="12.75" customHeight="1" x14ac:dyDescent="0.3">
      <c r="B7" s="298"/>
      <c r="C7" s="218"/>
      <c r="D7" s="218"/>
      <c r="E7" s="299"/>
      <c r="F7" s="464" t="s">
        <v>97</v>
      </c>
      <c r="G7" s="465"/>
      <c r="H7" s="465"/>
      <c r="I7" s="465"/>
      <c r="J7" s="465"/>
      <c r="K7" s="465"/>
      <c r="L7" s="461" t="s">
        <v>98</v>
      </c>
      <c r="M7" s="462"/>
      <c r="N7" s="462"/>
      <c r="O7" s="462"/>
      <c r="P7" s="462"/>
      <c r="Q7" s="462"/>
      <c r="R7" s="463"/>
      <c r="S7" s="460" t="s">
        <v>99</v>
      </c>
      <c r="T7" s="460"/>
      <c r="U7" s="460"/>
      <c r="V7" s="460"/>
      <c r="W7" s="460"/>
      <c r="X7" s="460"/>
      <c r="Y7" s="460"/>
      <c r="Z7" s="460"/>
      <c r="AA7" s="460"/>
      <c r="AB7" s="460"/>
      <c r="AC7" s="460"/>
      <c r="AD7" s="460"/>
      <c r="AE7" s="460"/>
      <c r="AF7" s="460"/>
      <c r="AG7" s="460"/>
      <c r="AH7" s="460"/>
      <c r="AI7" s="460"/>
      <c r="AJ7" s="460"/>
      <c r="AK7" s="460"/>
      <c r="AL7" s="468" t="s">
        <v>100</v>
      </c>
      <c r="AM7" s="468"/>
      <c r="AN7" s="468"/>
      <c r="AO7" s="468"/>
      <c r="AP7" s="468"/>
      <c r="AQ7" s="468"/>
      <c r="AR7" s="468"/>
      <c r="AS7" s="468"/>
      <c r="AT7" s="468"/>
      <c r="AU7" s="468"/>
      <c r="AV7" s="468"/>
      <c r="AW7" s="468"/>
      <c r="AX7" s="468"/>
      <c r="AY7" s="468"/>
      <c r="AZ7" s="468"/>
      <c r="BA7" s="468"/>
      <c r="BB7" s="468"/>
      <c r="BC7" s="468"/>
      <c r="BD7" s="468"/>
      <c r="BE7" s="468"/>
      <c r="BF7" s="468"/>
      <c r="BG7" s="468"/>
      <c r="BH7" s="468"/>
      <c r="BI7" s="468"/>
      <c r="BJ7" s="468"/>
      <c r="BM7" s="162"/>
      <c r="BN7" s="162"/>
      <c r="BO7" s="162"/>
      <c r="BP7" s="162"/>
    </row>
    <row r="8" spans="2:68" s="186" customFormat="1" ht="26.25" customHeight="1" x14ac:dyDescent="0.25">
      <c r="B8" s="298"/>
      <c r="C8" s="218"/>
      <c r="D8" s="224"/>
      <c r="E8" s="319"/>
      <c r="F8" s="224"/>
      <c r="G8" s="224"/>
      <c r="H8" s="224"/>
      <c r="I8" s="224"/>
      <c r="J8" s="224"/>
      <c r="K8" s="224"/>
      <c r="L8" s="224"/>
      <c r="M8" s="224"/>
      <c r="N8" s="224"/>
      <c r="O8" s="224"/>
      <c r="P8" s="224"/>
      <c r="Q8" s="224"/>
      <c r="R8" s="224"/>
      <c r="S8" s="224"/>
      <c r="T8" s="452" t="s">
        <v>101</v>
      </c>
      <c r="U8" s="453"/>
      <c r="V8" s="453"/>
      <c r="W8" s="453"/>
      <c r="X8" s="453"/>
      <c r="Y8" s="454"/>
      <c r="Z8" s="452" t="s">
        <v>102</v>
      </c>
      <c r="AA8" s="453"/>
      <c r="AB8" s="453"/>
      <c r="AC8" s="453"/>
      <c r="AD8" s="453"/>
      <c r="AE8" s="454"/>
      <c r="AF8" s="452" t="s">
        <v>103</v>
      </c>
      <c r="AG8" s="453"/>
      <c r="AH8" s="453"/>
      <c r="AI8" s="453"/>
      <c r="AJ8" s="454"/>
      <c r="AK8" s="224"/>
      <c r="AL8" s="224"/>
      <c r="AM8" s="452" t="s">
        <v>104</v>
      </c>
      <c r="AN8" s="453"/>
      <c r="AO8" s="453"/>
      <c r="AP8" s="453"/>
      <c r="AQ8" s="453"/>
      <c r="AR8" s="454"/>
      <c r="AS8" s="452" t="s">
        <v>105</v>
      </c>
      <c r="AT8" s="453"/>
      <c r="AU8" s="453"/>
      <c r="AV8" s="453"/>
      <c r="AW8" s="453"/>
      <c r="AX8" s="454"/>
      <c r="AY8" s="452" t="s">
        <v>106</v>
      </c>
      <c r="AZ8" s="453"/>
      <c r="BA8" s="453"/>
      <c r="BB8" s="453"/>
      <c r="BC8" s="453"/>
      <c r="BD8" s="454"/>
      <c r="BE8" s="452" t="s">
        <v>107</v>
      </c>
      <c r="BF8" s="453"/>
      <c r="BG8" s="453"/>
      <c r="BH8" s="453"/>
      <c r="BI8" s="453"/>
      <c r="BJ8" s="454"/>
      <c r="BM8" s="162"/>
      <c r="BN8" s="162"/>
      <c r="BO8" s="162"/>
      <c r="BP8" s="162"/>
    </row>
    <row r="9" spans="2:68" s="186" customFormat="1" ht="32.25" customHeight="1" x14ac:dyDescent="0.3">
      <c r="B9" s="298"/>
      <c r="C9" s="218"/>
      <c r="D9" s="224" t="s">
        <v>20</v>
      </c>
      <c r="E9" s="315"/>
      <c r="F9" s="466" t="s">
        <v>108</v>
      </c>
      <c r="G9" s="467"/>
      <c r="H9" s="467"/>
      <c r="I9" s="456" t="s">
        <v>109</v>
      </c>
      <c r="J9" s="456"/>
      <c r="K9" s="456"/>
      <c r="L9" s="316" t="s">
        <v>110</v>
      </c>
      <c r="M9" s="451" t="s">
        <v>88</v>
      </c>
      <c r="N9" s="451"/>
      <c r="O9" s="451"/>
      <c r="P9" s="455" t="s">
        <v>89</v>
      </c>
      <c r="Q9" s="455"/>
      <c r="R9" s="455"/>
      <c r="S9" s="316" t="s">
        <v>111</v>
      </c>
      <c r="T9" s="451" t="s">
        <v>88</v>
      </c>
      <c r="U9" s="451"/>
      <c r="V9" s="451"/>
      <c r="W9" s="455" t="s">
        <v>89</v>
      </c>
      <c r="X9" s="455"/>
      <c r="Y9" s="455"/>
      <c r="Z9" s="451" t="s">
        <v>88</v>
      </c>
      <c r="AA9" s="451"/>
      <c r="AB9" s="451"/>
      <c r="AC9" s="455" t="s">
        <v>89</v>
      </c>
      <c r="AD9" s="455"/>
      <c r="AE9" s="455"/>
      <c r="AF9" s="451" t="s">
        <v>88</v>
      </c>
      <c r="AG9" s="451"/>
      <c r="AH9" s="451"/>
      <c r="AI9" s="455" t="s">
        <v>89</v>
      </c>
      <c r="AJ9" s="455"/>
      <c r="AK9" s="455"/>
      <c r="AL9" s="316" t="s">
        <v>112</v>
      </c>
      <c r="AM9" s="451" t="s">
        <v>88</v>
      </c>
      <c r="AN9" s="451"/>
      <c r="AO9" s="451"/>
      <c r="AP9" s="455" t="s">
        <v>89</v>
      </c>
      <c r="AQ9" s="455"/>
      <c r="AR9" s="455"/>
      <c r="AS9" s="451" t="s">
        <v>88</v>
      </c>
      <c r="AT9" s="451"/>
      <c r="AU9" s="451"/>
      <c r="AV9" s="455" t="s">
        <v>89</v>
      </c>
      <c r="AW9" s="455"/>
      <c r="AX9" s="455"/>
      <c r="AY9" s="451" t="s">
        <v>88</v>
      </c>
      <c r="AZ9" s="451"/>
      <c r="BA9" s="451"/>
      <c r="BB9" s="455" t="s">
        <v>89</v>
      </c>
      <c r="BC9" s="455"/>
      <c r="BD9" s="455"/>
      <c r="BE9" s="317" t="s">
        <v>88</v>
      </c>
      <c r="BF9" s="317"/>
      <c r="BG9" s="317"/>
      <c r="BH9" s="318" t="s">
        <v>89</v>
      </c>
      <c r="BI9" s="318"/>
      <c r="BJ9" s="318"/>
    </row>
    <row r="10" spans="2:68" s="186" customFormat="1" ht="37.5" customHeight="1" x14ac:dyDescent="0.25">
      <c r="B10" s="315" t="s">
        <v>360</v>
      </c>
      <c r="C10" s="224" t="s">
        <v>31</v>
      </c>
      <c r="D10" s="224" t="s">
        <v>177</v>
      </c>
      <c r="E10" s="307" t="s">
        <v>361</v>
      </c>
      <c r="F10" s="224" t="s">
        <v>408</v>
      </c>
      <c r="G10" s="224" t="s">
        <v>549</v>
      </c>
      <c r="H10" s="224" t="s">
        <v>406</v>
      </c>
      <c r="I10" s="224" t="s">
        <v>408</v>
      </c>
      <c r="J10" s="224" t="s">
        <v>178</v>
      </c>
      <c r="K10" s="224" t="s">
        <v>406</v>
      </c>
      <c r="L10" s="224" t="s">
        <v>177</v>
      </c>
      <c r="M10" s="224" t="s">
        <v>408</v>
      </c>
      <c r="N10" s="224" t="s">
        <v>549</v>
      </c>
      <c r="O10" s="224" t="s">
        <v>406</v>
      </c>
      <c r="P10" s="224" t="s">
        <v>408</v>
      </c>
      <c r="Q10" s="224" t="s">
        <v>178</v>
      </c>
      <c r="R10" s="224" t="s">
        <v>406</v>
      </c>
      <c r="S10" s="224" t="s">
        <v>177</v>
      </c>
      <c r="T10" s="224" t="s">
        <v>408</v>
      </c>
      <c r="U10" s="224" t="s">
        <v>549</v>
      </c>
      <c r="V10" s="224" t="s">
        <v>406</v>
      </c>
      <c r="W10" s="224" t="s">
        <v>408</v>
      </c>
      <c r="X10" s="224" t="s">
        <v>178</v>
      </c>
      <c r="Y10" s="224" t="s">
        <v>406</v>
      </c>
      <c r="Z10" s="224" t="s">
        <v>408</v>
      </c>
      <c r="AA10" s="224" t="s">
        <v>549</v>
      </c>
      <c r="AB10" s="224" t="s">
        <v>406</v>
      </c>
      <c r="AC10" s="224" t="s">
        <v>408</v>
      </c>
      <c r="AD10" s="224" t="s">
        <v>178</v>
      </c>
      <c r="AE10" s="224" t="s">
        <v>406</v>
      </c>
      <c r="AF10" s="224" t="s">
        <v>408</v>
      </c>
      <c r="AG10" s="224" t="s">
        <v>549</v>
      </c>
      <c r="AH10" s="224" t="s">
        <v>406</v>
      </c>
      <c r="AI10" s="224" t="s">
        <v>408</v>
      </c>
      <c r="AJ10" s="224" t="s">
        <v>178</v>
      </c>
      <c r="AK10" s="224" t="s">
        <v>406</v>
      </c>
      <c r="AL10" s="224" t="s">
        <v>177</v>
      </c>
      <c r="AM10" s="224" t="s">
        <v>408</v>
      </c>
      <c r="AN10" s="224" t="s">
        <v>549</v>
      </c>
      <c r="AO10" s="224" t="s">
        <v>406</v>
      </c>
      <c r="AP10" s="224" t="s">
        <v>408</v>
      </c>
      <c r="AQ10" s="224" t="s">
        <v>178</v>
      </c>
      <c r="AR10" s="224" t="s">
        <v>406</v>
      </c>
      <c r="AS10" s="224" t="s">
        <v>408</v>
      </c>
      <c r="AT10" s="224" t="s">
        <v>549</v>
      </c>
      <c r="AU10" s="224" t="s">
        <v>406</v>
      </c>
      <c r="AV10" s="224" t="s">
        <v>408</v>
      </c>
      <c r="AW10" s="224" t="s">
        <v>178</v>
      </c>
      <c r="AX10" s="224" t="s">
        <v>406</v>
      </c>
      <c r="AY10" s="224" t="s">
        <v>408</v>
      </c>
      <c r="AZ10" s="224" t="s">
        <v>549</v>
      </c>
      <c r="BA10" s="224" t="s">
        <v>406</v>
      </c>
      <c r="BB10" s="224" t="s">
        <v>408</v>
      </c>
      <c r="BC10" s="224" t="s">
        <v>178</v>
      </c>
      <c r="BD10" s="224" t="s">
        <v>406</v>
      </c>
      <c r="BE10" s="224" t="s">
        <v>408</v>
      </c>
      <c r="BF10" s="224" t="s">
        <v>549</v>
      </c>
      <c r="BG10" s="224" t="s">
        <v>406</v>
      </c>
      <c r="BH10" s="224" t="s">
        <v>408</v>
      </c>
      <c r="BI10" s="224" t="s">
        <v>178</v>
      </c>
      <c r="BJ10" s="224" t="s">
        <v>406</v>
      </c>
    </row>
    <row r="11" spans="2:68" s="186" customFormat="1" ht="13" x14ac:dyDescent="0.25">
      <c r="B11" s="298"/>
      <c r="C11" s="307" t="s">
        <v>32</v>
      </c>
      <c r="D11" s="224"/>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301"/>
    </row>
    <row r="12" spans="2:68" s="186" customFormat="1" ht="13" x14ac:dyDescent="0.3">
      <c r="B12" s="302"/>
      <c r="C12" s="308" t="s">
        <v>176</v>
      </c>
      <c r="D12" s="244">
        <f>L12+S12+AL12</f>
        <v>1772.07156801</v>
      </c>
      <c r="E12" s="302" t="s">
        <v>397</v>
      </c>
      <c r="F12" s="107"/>
      <c r="G12" s="107"/>
      <c r="H12" s="107"/>
      <c r="I12" s="107"/>
      <c r="J12" s="107"/>
      <c r="K12" s="107"/>
      <c r="L12" s="244">
        <f>M12+P12</f>
        <v>1772.07156801</v>
      </c>
      <c r="M12" s="191">
        <v>1772.07156801</v>
      </c>
      <c r="N12" s="191">
        <v>117120</v>
      </c>
      <c r="O12" s="311">
        <f>IFERROR(M12/N12,0)</f>
        <v>1.513039248642418E-2</v>
      </c>
      <c r="P12" s="191">
        <v>0</v>
      </c>
      <c r="Q12" s="191">
        <v>0</v>
      </c>
      <c r="R12" s="311">
        <f>IFERROR(P12/Q12,0)</f>
        <v>0</v>
      </c>
      <c r="S12" s="244">
        <f>T12+W12+Z12+AC12+AF12+AI12</f>
        <v>0</v>
      </c>
      <c r="T12" s="191">
        <v>0</v>
      </c>
      <c r="U12" s="191">
        <v>0</v>
      </c>
      <c r="V12" s="311">
        <f>IFERROR(T12/U12,0)</f>
        <v>0</v>
      </c>
      <c r="W12" s="191">
        <v>0</v>
      </c>
      <c r="X12" s="191">
        <v>0</v>
      </c>
      <c r="Y12" s="311">
        <f>IFERROR(W12/X12,0)</f>
        <v>0</v>
      </c>
      <c r="Z12" s="191">
        <v>0</v>
      </c>
      <c r="AA12" s="191">
        <v>0</v>
      </c>
      <c r="AB12" s="311">
        <f>IFERROR(Z12/AA12,0)</f>
        <v>0</v>
      </c>
      <c r="AC12" s="191">
        <v>0</v>
      </c>
      <c r="AD12" s="191">
        <v>0</v>
      </c>
      <c r="AE12" s="311">
        <f>IFERROR(AC12/AD12,0)</f>
        <v>0</v>
      </c>
      <c r="AF12" s="191">
        <v>0</v>
      </c>
      <c r="AG12" s="191">
        <v>0</v>
      </c>
      <c r="AH12" s="311">
        <f>IFERROR(AF12/AG12,0)</f>
        <v>0</v>
      </c>
      <c r="AI12" s="191">
        <v>0</v>
      </c>
      <c r="AJ12" s="191">
        <v>0</v>
      </c>
      <c r="AK12" s="311">
        <f>IFERROR(AI12/AJ12,0)</f>
        <v>0</v>
      </c>
      <c r="AL12" s="244">
        <f>AM12+AP12+AS12+AV12+AY12+BB12+BE12+BH12</f>
        <v>0</v>
      </c>
      <c r="AM12" s="191">
        <v>0</v>
      </c>
      <c r="AN12" s="191">
        <v>0</v>
      </c>
      <c r="AO12" s="311">
        <f>IFERROR(AM12/AN12,0)</f>
        <v>0</v>
      </c>
      <c r="AP12" s="191">
        <v>0</v>
      </c>
      <c r="AQ12" s="191">
        <v>0</v>
      </c>
      <c r="AR12" s="311">
        <f>IFERROR(AP12/AQ12,0)</f>
        <v>0</v>
      </c>
      <c r="AS12" s="191">
        <v>0</v>
      </c>
      <c r="AT12" s="191">
        <v>0</v>
      </c>
      <c r="AU12" s="311">
        <f>IFERROR(AS12/AT12,0)</f>
        <v>0</v>
      </c>
      <c r="AV12" s="191">
        <v>0</v>
      </c>
      <c r="AW12" s="191">
        <v>0</v>
      </c>
      <c r="AX12" s="311">
        <f>IFERROR(AV12/AW12,0)</f>
        <v>0</v>
      </c>
      <c r="AY12" s="191"/>
      <c r="AZ12" s="191">
        <v>0</v>
      </c>
      <c r="BA12" s="311">
        <f>IFERROR(AY12/AZ12,0)</f>
        <v>0</v>
      </c>
      <c r="BB12" s="191">
        <v>0</v>
      </c>
      <c r="BC12" s="191">
        <v>0</v>
      </c>
      <c r="BD12" s="311">
        <f>IFERROR(BB12/BC12,0)</f>
        <v>0</v>
      </c>
      <c r="BE12" s="191">
        <v>0</v>
      </c>
      <c r="BF12" s="191">
        <v>0</v>
      </c>
      <c r="BG12" s="311">
        <f>IFERROR(BE12/BF12,0)</f>
        <v>0</v>
      </c>
      <c r="BH12" s="191">
        <v>0</v>
      </c>
      <c r="BI12" s="191">
        <v>0</v>
      </c>
      <c r="BJ12" s="311">
        <f>IFERROR(BH12/BI12,0)</f>
        <v>0</v>
      </c>
    </row>
    <row r="13" spans="2:68" s="186" customFormat="1" ht="25" x14ac:dyDescent="0.3">
      <c r="B13" s="302"/>
      <c r="C13" s="308" t="s">
        <v>156</v>
      </c>
      <c r="D13" s="244">
        <f>L13+S13+AL13</f>
        <v>0</v>
      </c>
      <c r="E13" s="302"/>
      <c r="F13" s="107"/>
      <c r="G13" s="107"/>
      <c r="H13" s="107"/>
      <c r="I13" s="107"/>
      <c r="J13" s="107"/>
      <c r="K13" s="107"/>
      <c r="L13" s="244">
        <f>M13+P13</f>
        <v>0</v>
      </c>
      <c r="M13" s="191">
        <v>0</v>
      </c>
      <c r="N13" s="191">
        <v>0</v>
      </c>
      <c r="O13" s="311">
        <f>IFERROR(M13/N13,0)</f>
        <v>0</v>
      </c>
      <c r="P13" s="191">
        <v>0</v>
      </c>
      <c r="Q13" s="191">
        <v>0</v>
      </c>
      <c r="R13" s="311">
        <f>IFERROR(P13/Q13,0)</f>
        <v>0</v>
      </c>
      <c r="S13" s="244">
        <f>T13+W13+Z13+AC13+AF13+AI13</f>
        <v>0</v>
      </c>
      <c r="T13" s="191">
        <v>0</v>
      </c>
      <c r="U13" s="191">
        <v>0</v>
      </c>
      <c r="V13" s="311">
        <f>IFERROR(T13/U13,0)</f>
        <v>0</v>
      </c>
      <c r="W13" s="191">
        <v>0</v>
      </c>
      <c r="X13" s="191">
        <v>0</v>
      </c>
      <c r="Y13" s="311">
        <f>IFERROR(W13/X13,0)</f>
        <v>0</v>
      </c>
      <c r="Z13" s="191">
        <v>0</v>
      </c>
      <c r="AA13" s="191">
        <v>0</v>
      </c>
      <c r="AB13" s="311">
        <f>IFERROR(Z13/AA13,0)</f>
        <v>0</v>
      </c>
      <c r="AC13" s="191">
        <v>0</v>
      </c>
      <c r="AD13" s="191">
        <v>0</v>
      </c>
      <c r="AE13" s="311">
        <f>IFERROR(AC13/AD13,0)</f>
        <v>0</v>
      </c>
      <c r="AF13" s="191">
        <v>0</v>
      </c>
      <c r="AG13" s="191">
        <v>0</v>
      </c>
      <c r="AH13" s="311">
        <f>IFERROR(AF13/AG13,0)</f>
        <v>0</v>
      </c>
      <c r="AI13" s="191">
        <v>0</v>
      </c>
      <c r="AJ13" s="191">
        <v>0</v>
      </c>
      <c r="AK13" s="311">
        <f>IFERROR(AI13/AJ13,0)</f>
        <v>0</v>
      </c>
      <c r="AL13" s="244">
        <f>AM13+AP13+AS13+AV13+AY13+BB13+BE13+BH13</f>
        <v>0</v>
      </c>
      <c r="AM13" s="191">
        <v>0</v>
      </c>
      <c r="AN13" s="191">
        <v>0</v>
      </c>
      <c r="AO13" s="311">
        <f>IFERROR(AM13/AN13,0)</f>
        <v>0</v>
      </c>
      <c r="AP13" s="191">
        <v>0</v>
      </c>
      <c r="AQ13" s="191">
        <v>0</v>
      </c>
      <c r="AR13" s="311">
        <f>IFERROR(AP13/AQ13,0)</f>
        <v>0</v>
      </c>
      <c r="AS13" s="191">
        <v>0</v>
      </c>
      <c r="AT13" s="191">
        <v>0</v>
      </c>
      <c r="AU13" s="311">
        <f>IFERROR(AS13/AT13,0)</f>
        <v>0</v>
      </c>
      <c r="AV13" s="191">
        <v>0</v>
      </c>
      <c r="AW13" s="191">
        <v>0</v>
      </c>
      <c r="AX13" s="311">
        <f>IFERROR(AV13/AW13,0)</f>
        <v>0</v>
      </c>
      <c r="AY13" s="191"/>
      <c r="AZ13" s="191">
        <v>0</v>
      </c>
      <c r="BA13" s="311">
        <f>IFERROR(AY13/AZ13,0)</f>
        <v>0</v>
      </c>
      <c r="BB13" s="191">
        <v>0</v>
      </c>
      <c r="BC13" s="191">
        <v>0</v>
      </c>
      <c r="BD13" s="311">
        <f>IFERROR(BB13/BC13,0)</f>
        <v>0</v>
      </c>
      <c r="BE13" s="191">
        <v>0</v>
      </c>
      <c r="BF13" s="191">
        <v>0</v>
      </c>
      <c r="BG13" s="311">
        <f>IFERROR(BE13/BF13,0)</f>
        <v>0</v>
      </c>
      <c r="BH13" s="191">
        <v>0</v>
      </c>
      <c r="BI13" s="191">
        <v>0</v>
      </c>
      <c r="BJ13" s="311">
        <f>IFERROR(BH13/BI13,0)</f>
        <v>0</v>
      </c>
    </row>
    <row r="14" spans="2:68" s="186" customFormat="1" ht="13" x14ac:dyDescent="0.3">
      <c r="B14" s="302"/>
      <c r="C14" s="308" t="s">
        <v>77</v>
      </c>
      <c r="D14" s="244">
        <f>L14+S14+AL14</f>
        <v>0</v>
      </c>
      <c r="E14" s="302" t="s">
        <v>397</v>
      </c>
      <c r="F14" s="107"/>
      <c r="G14" s="107"/>
      <c r="H14" s="107"/>
      <c r="I14" s="107"/>
      <c r="J14" s="107"/>
      <c r="K14" s="107"/>
      <c r="L14" s="244">
        <f>M14+P14</f>
        <v>0</v>
      </c>
      <c r="M14" s="191">
        <v>0</v>
      </c>
      <c r="N14" s="191">
        <v>0</v>
      </c>
      <c r="O14" s="311">
        <f>IFERROR(M14/N14,0)</f>
        <v>0</v>
      </c>
      <c r="P14" s="191">
        <v>0</v>
      </c>
      <c r="Q14" s="191">
        <v>0</v>
      </c>
      <c r="R14" s="311">
        <f>IFERROR(P14/Q14,0)</f>
        <v>0</v>
      </c>
      <c r="S14" s="244">
        <f>T14+W14+Z14+AC14+AF14+AI14</f>
        <v>0</v>
      </c>
      <c r="T14" s="191">
        <v>0</v>
      </c>
      <c r="U14" s="191">
        <v>0</v>
      </c>
      <c r="V14" s="311">
        <f>IFERROR(T14/U14,0)</f>
        <v>0</v>
      </c>
      <c r="W14" s="191">
        <v>0</v>
      </c>
      <c r="X14" s="191">
        <v>0</v>
      </c>
      <c r="Y14" s="311">
        <f>IFERROR(W14/X14,0)</f>
        <v>0</v>
      </c>
      <c r="Z14" s="191">
        <v>0</v>
      </c>
      <c r="AA14" s="191">
        <v>0</v>
      </c>
      <c r="AB14" s="311">
        <f>IFERROR(Z14/AA14,0)</f>
        <v>0</v>
      </c>
      <c r="AC14" s="191">
        <v>0</v>
      </c>
      <c r="AD14" s="191">
        <v>0</v>
      </c>
      <c r="AE14" s="311">
        <f>IFERROR(AC14/AD14,0)</f>
        <v>0</v>
      </c>
      <c r="AF14" s="191">
        <v>0</v>
      </c>
      <c r="AG14" s="191">
        <v>0</v>
      </c>
      <c r="AH14" s="311">
        <f>IFERROR(AF14/AG14,0)</f>
        <v>0</v>
      </c>
      <c r="AI14" s="191">
        <v>0</v>
      </c>
      <c r="AJ14" s="191">
        <v>0</v>
      </c>
      <c r="AK14" s="311">
        <f>IFERROR(AI14/AJ14,0)</f>
        <v>0</v>
      </c>
      <c r="AL14" s="244">
        <f>AM14+AP14+AS14+AV14+AY14+BB14+BE14+BH14</f>
        <v>0</v>
      </c>
      <c r="AM14" s="191">
        <v>0</v>
      </c>
      <c r="AN14" s="191">
        <v>0</v>
      </c>
      <c r="AO14" s="311">
        <f>IFERROR(AM14/AN14,0)</f>
        <v>0</v>
      </c>
      <c r="AP14" s="191">
        <v>0</v>
      </c>
      <c r="AQ14" s="191">
        <v>0</v>
      </c>
      <c r="AR14" s="311">
        <f>IFERROR(AP14/AQ14,0)</f>
        <v>0</v>
      </c>
      <c r="AS14" s="191">
        <v>0</v>
      </c>
      <c r="AT14" s="191">
        <v>0</v>
      </c>
      <c r="AU14" s="311">
        <f>IFERROR(AS14/AT14,0)</f>
        <v>0</v>
      </c>
      <c r="AV14" s="191">
        <v>0</v>
      </c>
      <c r="AW14" s="191">
        <v>0</v>
      </c>
      <c r="AX14" s="311">
        <f>IFERROR(AV14/AW14,0)</f>
        <v>0</v>
      </c>
      <c r="AY14" s="191">
        <v>0</v>
      </c>
      <c r="AZ14" s="191">
        <v>0</v>
      </c>
      <c r="BA14" s="311">
        <f>IFERROR(AY14/AZ14,0)</f>
        <v>0</v>
      </c>
      <c r="BB14" s="191">
        <v>0</v>
      </c>
      <c r="BC14" s="191">
        <v>0</v>
      </c>
      <c r="BD14" s="311">
        <f>IFERROR(BB14/BC14,0)</f>
        <v>0</v>
      </c>
      <c r="BE14" s="191">
        <v>0</v>
      </c>
      <c r="BF14" s="191">
        <v>0</v>
      </c>
      <c r="BG14" s="311">
        <f>IFERROR(BE14/BF14,0)</f>
        <v>0</v>
      </c>
      <c r="BH14" s="191">
        <v>0</v>
      </c>
      <c r="BI14" s="191">
        <v>0</v>
      </c>
      <c r="BJ14" s="311">
        <f>IFERROR(BH14/BI14,0)</f>
        <v>0</v>
      </c>
    </row>
    <row r="15" spans="2:68" s="186" customFormat="1" ht="13" x14ac:dyDescent="0.3">
      <c r="B15" s="302"/>
      <c r="C15" s="307" t="s">
        <v>229</v>
      </c>
      <c r="D15" s="309"/>
      <c r="E15" s="304"/>
      <c r="F15" s="304"/>
      <c r="G15" s="304"/>
      <c r="H15" s="304"/>
      <c r="I15" s="304"/>
      <c r="J15" s="304"/>
      <c r="K15" s="304"/>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row>
    <row r="16" spans="2:68" s="186" customFormat="1" ht="13" x14ac:dyDescent="0.3">
      <c r="B16" s="302"/>
      <c r="C16" s="308" t="s">
        <v>227</v>
      </c>
      <c r="D16" s="244">
        <f>F16+I16</f>
        <v>0</v>
      </c>
      <c r="E16" s="302"/>
      <c r="F16" s="191"/>
      <c r="G16" s="191"/>
      <c r="H16" s="311">
        <f>IFERROR(F16/G16,0)</f>
        <v>0</v>
      </c>
      <c r="I16" s="191">
        <v>0</v>
      </c>
      <c r="J16" s="191">
        <v>0</v>
      </c>
      <c r="K16" s="311">
        <f>IFERROR(I16/J16,0)</f>
        <v>0</v>
      </c>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row>
    <row r="17" spans="2:62" s="186" customFormat="1" ht="13" x14ac:dyDescent="0.3">
      <c r="B17" s="302"/>
      <c r="C17" s="310" t="s">
        <v>35</v>
      </c>
      <c r="D17" s="309"/>
      <c r="E17" s="304"/>
      <c r="F17" s="303"/>
      <c r="G17" s="303"/>
      <c r="H17" s="312"/>
      <c r="I17" s="303"/>
      <c r="J17" s="303"/>
      <c r="K17" s="312"/>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row>
    <row r="18" spans="2:62" s="186" customFormat="1" ht="13" x14ac:dyDescent="0.3">
      <c r="B18" s="302"/>
      <c r="C18" s="308" t="s">
        <v>228</v>
      </c>
      <c r="D18" s="244">
        <f>F18+I18</f>
        <v>0</v>
      </c>
      <c r="E18" s="302" t="s">
        <v>397</v>
      </c>
      <c r="F18" s="191">
        <v>0</v>
      </c>
      <c r="G18" s="191">
        <v>0</v>
      </c>
      <c r="H18" s="311">
        <f>IFERROR(F18/G18,0)</f>
        <v>0</v>
      </c>
      <c r="I18" s="191">
        <v>0</v>
      </c>
      <c r="J18" s="191">
        <v>0</v>
      </c>
      <c r="K18" s="311">
        <f>IFERROR(I18/J18,0)</f>
        <v>0</v>
      </c>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row>
    <row r="19" spans="2:62" s="186" customFormat="1" ht="13" x14ac:dyDescent="0.3">
      <c r="B19" s="302"/>
      <c r="C19" s="307" t="s">
        <v>87</v>
      </c>
      <c r="D19" s="244">
        <f>F19+I19</f>
        <v>0</v>
      </c>
      <c r="E19" s="302"/>
      <c r="F19" s="191">
        <v>0</v>
      </c>
      <c r="G19" s="149"/>
      <c r="H19" s="150"/>
      <c r="I19" s="191">
        <v>0</v>
      </c>
      <c r="J19" s="149"/>
      <c r="K19" s="150"/>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row>
    <row r="20" spans="2:62" s="186" customFormat="1" ht="13" x14ac:dyDescent="0.3">
      <c r="B20" s="302"/>
      <c r="C20" s="307" t="s">
        <v>23</v>
      </c>
      <c r="D20" s="245">
        <f>SUM(D12:D19)</f>
        <v>1772.07156801</v>
      </c>
      <c r="E20" s="305"/>
      <c r="F20" s="245">
        <f>SUM(F12:F19)</f>
        <v>0</v>
      </c>
      <c r="G20" s="245">
        <f>SUM(G12:G19)</f>
        <v>0</v>
      </c>
      <c r="H20" s="313"/>
      <c r="I20" s="245">
        <f>SUM(I12:I19)</f>
        <v>0</v>
      </c>
      <c r="J20" s="245">
        <f>SUM(J12:J19)</f>
        <v>0</v>
      </c>
      <c r="K20" s="313"/>
      <c r="L20" s="245">
        <f>SUM(L12:L19)</f>
        <v>1772.07156801</v>
      </c>
      <c r="M20" s="245">
        <f>SUM(M12:M19)</f>
        <v>1772.07156801</v>
      </c>
      <c r="N20" s="245">
        <f>SUM(N12:N19)</f>
        <v>117120</v>
      </c>
      <c r="O20" s="245"/>
      <c r="P20" s="245">
        <f>SUM(P12:P19)</f>
        <v>0</v>
      </c>
      <c r="Q20" s="245">
        <f>SUM(Q12:Q19)</f>
        <v>0</v>
      </c>
      <c r="R20" s="245"/>
      <c r="S20" s="245">
        <f>SUM(S12:S19)</f>
        <v>0</v>
      </c>
      <c r="T20" s="245">
        <f>SUM(T12:T19)</f>
        <v>0</v>
      </c>
      <c r="U20" s="245">
        <f>SUM(U12:U19)</f>
        <v>0</v>
      </c>
      <c r="V20" s="245"/>
      <c r="W20" s="245">
        <f>SUM(W12:W19)</f>
        <v>0</v>
      </c>
      <c r="X20" s="245">
        <f>SUM(X12:X19)</f>
        <v>0</v>
      </c>
      <c r="Y20" s="245"/>
      <c r="Z20" s="245">
        <f>SUM(Z12:Z19)</f>
        <v>0</v>
      </c>
      <c r="AA20" s="245">
        <f>SUM(AA12:AA19)</f>
        <v>0</v>
      </c>
      <c r="AB20" s="245"/>
      <c r="AC20" s="245">
        <f>SUM(AC12:AC19)</f>
        <v>0</v>
      </c>
      <c r="AD20" s="245">
        <f>SUM(AD12:AD19)</f>
        <v>0</v>
      </c>
      <c r="AE20" s="245"/>
      <c r="AF20" s="245">
        <f>SUM(AF12:AF19)</f>
        <v>0</v>
      </c>
      <c r="AG20" s="245">
        <f>SUM(AG12:AG19)</f>
        <v>0</v>
      </c>
      <c r="AH20" s="245"/>
      <c r="AI20" s="245">
        <f>SUM(AI12:AI19)</f>
        <v>0</v>
      </c>
      <c r="AJ20" s="245">
        <f>SUM(AJ12:AJ19)</f>
        <v>0</v>
      </c>
      <c r="AK20" s="245"/>
      <c r="AL20" s="245">
        <f>SUM(AL12:AL19)</f>
        <v>0</v>
      </c>
      <c r="AM20" s="245">
        <f>SUM(AM12:AM19)</f>
        <v>0</v>
      </c>
      <c r="AN20" s="245">
        <f>SUM(AN12:AN19)</f>
        <v>0</v>
      </c>
      <c r="AO20" s="245"/>
      <c r="AP20" s="245">
        <f>SUM(AP12:AP19)</f>
        <v>0</v>
      </c>
      <c r="AQ20" s="245">
        <f>SUM(AQ12:AQ19)</f>
        <v>0</v>
      </c>
      <c r="AR20" s="245"/>
      <c r="AS20" s="245">
        <f>SUM(AS12:AS19)</f>
        <v>0</v>
      </c>
      <c r="AT20" s="245">
        <f>SUM(AT12:AT19)</f>
        <v>0</v>
      </c>
      <c r="AU20" s="245"/>
      <c r="AV20" s="245">
        <f>SUM(AV12:AV19)</f>
        <v>0</v>
      </c>
      <c r="AW20" s="245">
        <f>SUM(AW12:AW19)</f>
        <v>0</v>
      </c>
      <c r="AX20" s="245"/>
      <c r="AY20" s="245">
        <f>SUM(AY12:AY19)</f>
        <v>0</v>
      </c>
      <c r="AZ20" s="245">
        <f>SUM(AZ12:AZ19)</f>
        <v>0</v>
      </c>
      <c r="BA20" s="245"/>
      <c r="BB20" s="245">
        <f>SUM(BB12:BB19)</f>
        <v>0</v>
      </c>
      <c r="BC20" s="245">
        <f>SUM(BC12:BC19)</f>
        <v>0</v>
      </c>
      <c r="BD20" s="245"/>
      <c r="BE20" s="245">
        <f>SUM(BE12:BE19)</f>
        <v>0</v>
      </c>
      <c r="BF20" s="245">
        <f>SUM(BF12:BF19)</f>
        <v>0</v>
      </c>
      <c r="BG20" s="245"/>
      <c r="BH20" s="245">
        <f>SUM(BH12:BH19)</f>
        <v>0</v>
      </c>
      <c r="BI20" s="245">
        <f>SUM(BI12:BI19)</f>
        <v>0</v>
      </c>
      <c r="BJ20" s="314"/>
    </row>
    <row r="21" spans="2:62" x14ac:dyDescent="0.25">
      <c r="B21" s="186"/>
      <c r="C21" s="186"/>
      <c r="D21" s="186"/>
      <c r="E21" s="186"/>
      <c r="F21" s="186"/>
    </row>
    <row r="22" spans="2:62" x14ac:dyDescent="0.25">
      <c r="B22" s="186"/>
      <c r="C22" s="186"/>
      <c r="E22" s="186"/>
      <c r="F22" s="186"/>
    </row>
    <row r="23" spans="2:62" x14ac:dyDescent="0.25">
      <c r="B23" s="186"/>
      <c r="C23" s="186"/>
      <c r="E23" s="186"/>
      <c r="F23" s="186"/>
    </row>
    <row r="24" spans="2:62" x14ac:dyDescent="0.25">
      <c r="B24" s="186"/>
      <c r="C24" s="186"/>
      <c r="E24" s="186"/>
      <c r="F24" s="186"/>
    </row>
    <row r="25" spans="2:62" x14ac:dyDescent="0.25">
      <c r="B25" s="186"/>
      <c r="C25" s="186"/>
      <c r="E25" s="186"/>
      <c r="F25" s="186"/>
    </row>
    <row r="26" spans="2:62" x14ac:dyDescent="0.25">
      <c r="B26" s="186"/>
      <c r="C26" s="186"/>
      <c r="E26" s="186"/>
      <c r="F26" s="186"/>
    </row>
    <row r="27" spans="2:62" x14ac:dyDescent="0.25">
      <c r="B27" s="186"/>
      <c r="C27" s="186"/>
      <c r="E27" s="186"/>
      <c r="F27" s="186"/>
    </row>
    <row r="28" spans="2:62" x14ac:dyDescent="0.25">
      <c r="B28" s="186"/>
      <c r="C28" s="186"/>
      <c r="E28" s="186"/>
      <c r="F28" s="186"/>
    </row>
    <row r="29" spans="2:62" x14ac:dyDescent="0.25">
      <c r="B29" s="186"/>
      <c r="C29" s="186"/>
      <c r="E29" s="186"/>
      <c r="F29" s="186"/>
    </row>
    <row r="30" spans="2:62" x14ac:dyDescent="0.25">
      <c r="B30" s="186"/>
      <c r="C30" s="186"/>
      <c r="E30" s="186"/>
      <c r="F30" s="186"/>
    </row>
    <row r="31" spans="2:62" x14ac:dyDescent="0.25">
      <c r="B31" s="186"/>
      <c r="C31" s="186"/>
      <c r="E31" s="186"/>
      <c r="F31" s="186"/>
    </row>
    <row r="32" spans="2:62" ht="15.5" x14ac:dyDescent="0.35">
      <c r="B32" s="306"/>
      <c r="C32" s="186"/>
      <c r="E32" s="186"/>
      <c r="F32" s="186"/>
    </row>
    <row r="33" spans="2:6" ht="15.5" x14ac:dyDescent="0.35">
      <c r="B33" s="306"/>
      <c r="C33" s="306"/>
      <c r="E33" s="306"/>
      <c r="F33" s="306"/>
    </row>
    <row r="34" spans="2:6" ht="15.5" x14ac:dyDescent="0.35">
      <c r="B34" s="306"/>
      <c r="C34" s="306"/>
      <c r="E34" s="306"/>
      <c r="F34" s="306"/>
    </row>
    <row r="35" spans="2:6" ht="15.5" x14ac:dyDescent="0.35">
      <c r="B35" s="306"/>
      <c r="C35" s="306"/>
      <c r="E35" s="306"/>
      <c r="F35" s="306"/>
    </row>
    <row r="36" spans="2:6" ht="15.5" x14ac:dyDescent="0.35">
      <c r="B36" s="306"/>
      <c r="C36" s="306"/>
      <c r="D36" s="306"/>
      <c r="E36" s="306"/>
      <c r="F36" s="306"/>
    </row>
    <row r="37" spans="2:6" ht="15.5" x14ac:dyDescent="0.35">
      <c r="B37" s="306"/>
      <c r="C37" s="306"/>
      <c r="D37" s="306"/>
      <c r="E37" s="306"/>
      <c r="F37" s="306"/>
    </row>
    <row r="38" spans="2:6" ht="15.5" x14ac:dyDescent="0.35">
      <c r="B38" s="306"/>
      <c r="C38" s="306"/>
      <c r="D38" s="306"/>
      <c r="E38" s="306"/>
      <c r="F38" s="306"/>
    </row>
    <row r="39" spans="2:6" ht="15.5" x14ac:dyDescent="0.35">
      <c r="B39" s="306"/>
      <c r="C39" s="306"/>
      <c r="D39" s="306"/>
      <c r="E39" s="306"/>
      <c r="F39" s="306"/>
    </row>
    <row r="40" spans="2:6" ht="15.5" x14ac:dyDescent="0.35">
      <c r="B40" s="306"/>
      <c r="C40" s="306"/>
      <c r="D40" s="306"/>
      <c r="E40" s="306"/>
      <c r="F40" s="306"/>
    </row>
    <row r="41" spans="2:6" ht="15.5" x14ac:dyDescent="0.35">
      <c r="B41" s="306"/>
      <c r="C41" s="306"/>
      <c r="D41" s="306"/>
      <c r="E41" s="306"/>
      <c r="F41" s="306"/>
    </row>
    <row r="42" spans="2:6" ht="15.5" x14ac:dyDescent="0.35">
      <c r="B42" s="306"/>
      <c r="C42" s="306"/>
      <c r="D42" s="306"/>
      <c r="E42" s="306"/>
      <c r="F42" s="306"/>
    </row>
    <row r="43" spans="2:6" ht="15.5" x14ac:dyDescent="0.35">
      <c r="B43" s="306"/>
      <c r="C43" s="306"/>
      <c r="D43" s="306"/>
      <c r="E43" s="306"/>
      <c r="F43" s="306"/>
    </row>
    <row r="44" spans="2:6" ht="15.5" x14ac:dyDescent="0.35">
      <c r="B44" s="306"/>
      <c r="C44" s="306"/>
      <c r="D44" s="306"/>
      <c r="E44" s="306"/>
      <c r="F44" s="306"/>
    </row>
    <row r="45" spans="2:6" ht="15.5" x14ac:dyDescent="0.35">
      <c r="B45" s="306"/>
      <c r="C45" s="306"/>
      <c r="D45" s="306"/>
      <c r="E45" s="306"/>
      <c r="F45" s="306"/>
    </row>
    <row r="46" spans="2:6" ht="15.5" x14ac:dyDescent="0.35">
      <c r="B46" s="306"/>
      <c r="C46" s="306"/>
      <c r="D46" s="306"/>
      <c r="E46" s="306"/>
      <c r="F46" s="306"/>
    </row>
    <row r="47" spans="2:6" ht="15.5" x14ac:dyDescent="0.35">
      <c r="B47" s="306"/>
      <c r="C47" s="306"/>
      <c r="D47" s="306"/>
      <c r="E47" s="306"/>
      <c r="F47" s="306"/>
    </row>
    <row r="48" spans="2:6" ht="15.5" x14ac:dyDescent="0.35">
      <c r="B48" s="306"/>
      <c r="C48" s="306"/>
      <c r="D48" s="306"/>
      <c r="E48" s="306"/>
      <c r="F48" s="306"/>
    </row>
    <row r="49" spans="2:6" ht="15.5" x14ac:dyDescent="0.35">
      <c r="B49" s="306"/>
      <c r="C49" s="306"/>
      <c r="D49" s="306"/>
      <c r="E49" s="306"/>
      <c r="F49" s="306"/>
    </row>
    <row r="50" spans="2:6" ht="15.5" x14ac:dyDescent="0.35">
      <c r="B50" s="306"/>
      <c r="C50" s="306"/>
      <c r="D50" s="306"/>
      <c r="E50" s="306"/>
      <c r="F50" s="306"/>
    </row>
    <row r="51" spans="2:6" ht="15.5" x14ac:dyDescent="0.35">
      <c r="B51" s="306"/>
      <c r="C51" s="306"/>
      <c r="D51" s="306"/>
      <c r="E51" s="306"/>
      <c r="F51" s="306"/>
    </row>
    <row r="52" spans="2:6" ht="15.5" x14ac:dyDescent="0.35">
      <c r="B52" s="306"/>
      <c r="C52" s="306"/>
      <c r="D52" s="306"/>
      <c r="E52" s="306"/>
      <c r="F52" s="306"/>
    </row>
    <row r="53" spans="2:6" ht="15.5" x14ac:dyDescent="0.35">
      <c r="B53" s="306"/>
      <c r="C53" s="306"/>
      <c r="D53" s="306"/>
      <c r="E53" s="306"/>
      <c r="F53" s="306"/>
    </row>
    <row r="54" spans="2:6" ht="15.5" x14ac:dyDescent="0.35">
      <c r="B54" s="306"/>
      <c r="C54" s="306"/>
      <c r="D54" s="306"/>
      <c r="E54" s="306"/>
      <c r="F54" s="306"/>
    </row>
    <row r="55" spans="2:6" ht="15.5" x14ac:dyDescent="0.35">
      <c r="B55" s="306"/>
      <c r="C55" s="306"/>
      <c r="D55" s="306"/>
      <c r="E55" s="306"/>
      <c r="F55" s="306"/>
    </row>
    <row r="56" spans="2:6" ht="15.5" x14ac:dyDescent="0.35">
      <c r="B56" s="306"/>
      <c r="C56" s="306"/>
      <c r="D56" s="306"/>
      <c r="E56" s="306"/>
      <c r="F56" s="306"/>
    </row>
    <row r="57" spans="2:6" ht="15.5" x14ac:dyDescent="0.35">
      <c r="B57" s="306"/>
      <c r="C57" s="306"/>
      <c r="D57" s="306"/>
      <c r="E57" s="306"/>
      <c r="F57" s="306"/>
    </row>
    <row r="58" spans="2:6" ht="15.5" x14ac:dyDescent="0.35">
      <c r="B58" s="306"/>
      <c r="C58" s="306"/>
      <c r="D58" s="306"/>
      <c r="E58" s="306"/>
      <c r="F58" s="306"/>
    </row>
    <row r="59" spans="2:6" ht="15.5" x14ac:dyDescent="0.35">
      <c r="B59" s="306"/>
      <c r="C59" s="306"/>
      <c r="D59" s="306"/>
      <c r="E59" s="306"/>
      <c r="F59" s="306"/>
    </row>
    <row r="60" spans="2:6" ht="15.5" x14ac:dyDescent="0.35">
      <c r="B60" s="306"/>
      <c r="C60" s="306"/>
      <c r="D60" s="306"/>
      <c r="E60" s="306"/>
      <c r="F60" s="306"/>
    </row>
    <row r="61" spans="2:6" ht="15.5" x14ac:dyDescent="0.35">
      <c r="B61" s="306"/>
      <c r="C61" s="306"/>
      <c r="D61" s="306"/>
      <c r="E61" s="306"/>
      <c r="F61" s="306"/>
    </row>
    <row r="62" spans="2:6" ht="15.5" x14ac:dyDescent="0.35">
      <c r="B62" s="306"/>
      <c r="C62" s="306"/>
      <c r="D62" s="306"/>
      <c r="E62" s="306"/>
      <c r="F62" s="306"/>
    </row>
    <row r="63" spans="2:6" ht="15.5" x14ac:dyDescent="0.35">
      <c r="B63" s="306"/>
      <c r="C63" s="306"/>
      <c r="D63" s="306"/>
      <c r="E63" s="306"/>
      <c r="F63" s="306"/>
    </row>
    <row r="64" spans="2:6" ht="15.5" x14ac:dyDescent="0.35">
      <c r="B64" s="306"/>
      <c r="C64" s="306"/>
      <c r="D64" s="306"/>
      <c r="E64" s="306"/>
      <c r="F64" s="306"/>
    </row>
    <row r="65" spans="2:6" ht="15.5" x14ac:dyDescent="0.35">
      <c r="B65" s="306"/>
      <c r="C65" s="306"/>
      <c r="D65" s="306"/>
      <c r="E65" s="306"/>
      <c r="F65" s="306"/>
    </row>
    <row r="66" spans="2:6" ht="15.5" x14ac:dyDescent="0.35">
      <c r="B66" s="306"/>
      <c r="C66" s="306"/>
      <c r="D66" s="306"/>
      <c r="E66" s="306"/>
      <c r="F66" s="306"/>
    </row>
    <row r="67" spans="2:6" ht="15.5" x14ac:dyDescent="0.35">
      <c r="B67" s="306"/>
      <c r="C67" s="306"/>
      <c r="D67" s="306"/>
      <c r="E67" s="306"/>
      <c r="F67" s="306"/>
    </row>
    <row r="68" spans="2:6" ht="15.5" x14ac:dyDescent="0.35">
      <c r="B68" s="306"/>
      <c r="C68" s="306"/>
      <c r="D68" s="306"/>
      <c r="E68" s="306"/>
      <c r="F68" s="306"/>
    </row>
    <row r="69" spans="2:6" ht="15.5" x14ac:dyDescent="0.35">
      <c r="B69" s="306"/>
      <c r="C69" s="306"/>
      <c r="D69" s="306"/>
      <c r="E69" s="306"/>
      <c r="F69" s="306"/>
    </row>
    <row r="70" spans="2:6" ht="15.5" x14ac:dyDescent="0.35">
      <c r="B70" s="306"/>
      <c r="C70" s="306"/>
      <c r="D70" s="306"/>
      <c r="E70" s="306"/>
      <c r="F70" s="306"/>
    </row>
    <row r="71" spans="2:6" ht="15.5" x14ac:dyDescent="0.35">
      <c r="B71" s="306"/>
      <c r="C71" s="306"/>
      <c r="D71" s="306"/>
      <c r="E71" s="306"/>
      <c r="F71" s="306"/>
    </row>
    <row r="72" spans="2:6" ht="15.5" x14ac:dyDescent="0.35">
      <c r="B72" s="306"/>
      <c r="C72" s="306"/>
      <c r="D72" s="306"/>
      <c r="E72" s="306"/>
      <c r="F72" s="306"/>
    </row>
    <row r="73" spans="2:6" ht="15.5" x14ac:dyDescent="0.35">
      <c r="B73" s="306"/>
      <c r="C73" s="306"/>
      <c r="D73" s="306"/>
      <c r="E73" s="306"/>
      <c r="F73" s="306"/>
    </row>
    <row r="74" spans="2:6" ht="15.5" x14ac:dyDescent="0.35">
      <c r="B74" s="306"/>
      <c r="C74" s="306"/>
      <c r="D74" s="306"/>
      <c r="E74" s="306"/>
      <c r="F74" s="306"/>
    </row>
    <row r="75" spans="2:6" ht="15.5" x14ac:dyDescent="0.35">
      <c r="B75" s="306"/>
      <c r="C75" s="306"/>
      <c r="D75" s="306"/>
      <c r="E75" s="306"/>
      <c r="F75" s="306"/>
    </row>
    <row r="76" spans="2:6" ht="15.5" x14ac:dyDescent="0.35">
      <c r="B76" s="306"/>
      <c r="C76" s="306"/>
      <c r="D76" s="306"/>
      <c r="E76" s="306"/>
      <c r="F76" s="306"/>
    </row>
    <row r="77" spans="2:6" ht="15.5" x14ac:dyDescent="0.35">
      <c r="B77" s="306"/>
      <c r="C77" s="306"/>
      <c r="D77" s="306"/>
      <c r="E77" s="306"/>
      <c r="F77" s="306"/>
    </row>
    <row r="78" spans="2:6" ht="15.5" x14ac:dyDescent="0.35">
      <c r="B78" s="306"/>
      <c r="C78" s="306"/>
      <c r="D78" s="306"/>
      <c r="E78" s="306"/>
      <c r="F78" s="306"/>
    </row>
    <row r="79" spans="2:6" ht="15.5" x14ac:dyDescent="0.35">
      <c r="B79" s="306"/>
      <c r="C79" s="306"/>
      <c r="D79" s="306"/>
      <c r="E79" s="306"/>
      <c r="F79" s="306"/>
    </row>
    <row r="80" spans="2:6" ht="15.5" x14ac:dyDescent="0.35">
      <c r="B80" s="306"/>
      <c r="C80" s="306"/>
      <c r="D80" s="306"/>
      <c r="E80" s="306"/>
      <c r="F80" s="306"/>
    </row>
    <row r="81" spans="2:6" ht="15.5" x14ac:dyDescent="0.35">
      <c r="B81" s="306"/>
      <c r="C81" s="306"/>
      <c r="D81" s="306"/>
      <c r="E81" s="306"/>
      <c r="F81" s="306"/>
    </row>
    <row r="82" spans="2:6" ht="15.5" x14ac:dyDescent="0.35">
      <c r="B82" s="306"/>
      <c r="C82" s="306"/>
      <c r="D82" s="306"/>
      <c r="E82" s="306"/>
      <c r="F82" s="306"/>
    </row>
    <row r="83" spans="2:6" ht="15.5" x14ac:dyDescent="0.35">
      <c r="B83" s="306"/>
      <c r="C83" s="306"/>
      <c r="D83" s="306"/>
      <c r="E83" s="306"/>
      <c r="F83" s="306"/>
    </row>
    <row r="84" spans="2:6" ht="15.5" x14ac:dyDescent="0.35">
      <c r="B84" s="306"/>
      <c r="C84" s="306"/>
      <c r="D84" s="306"/>
      <c r="E84" s="306"/>
      <c r="F84" s="306"/>
    </row>
    <row r="85" spans="2:6" ht="15.5" x14ac:dyDescent="0.35">
      <c r="B85" s="306"/>
      <c r="C85" s="306"/>
      <c r="D85" s="306"/>
      <c r="E85" s="306"/>
      <c r="F85" s="306"/>
    </row>
    <row r="86" spans="2:6" ht="15.5" x14ac:dyDescent="0.35">
      <c r="B86" s="306"/>
      <c r="C86" s="306"/>
      <c r="D86" s="306"/>
      <c r="E86" s="306"/>
      <c r="F86" s="306"/>
    </row>
    <row r="87" spans="2:6" ht="15.5" x14ac:dyDescent="0.35">
      <c r="B87" s="306"/>
      <c r="C87" s="306"/>
      <c r="D87" s="306"/>
      <c r="E87" s="306"/>
      <c r="F87" s="306"/>
    </row>
    <row r="88" spans="2:6" ht="15.5" x14ac:dyDescent="0.35">
      <c r="B88" s="306"/>
      <c r="C88" s="306"/>
      <c r="D88" s="306"/>
      <c r="E88" s="306"/>
      <c r="F88" s="306"/>
    </row>
    <row r="89" spans="2:6" ht="15.5" x14ac:dyDescent="0.35">
      <c r="B89" s="306"/>
      <c r="C89" s="306"/>
      <c r="D89" s="306"/>
      <c r="E89" s="306"/>
      <c r="F89" s="306"/>
    </row>
    <row r="90" spans="2:6" ht="15.5" x14ac:dyDescent="0.35">
      <c r="B90" s="306"/>
      <c r="C90" s="306"/>
      <c r="D90" s="306"/>
      <c r="E90" s="306"/>
      <c r="F90" s="306"/>
    </row>
    <row r="91" spans="2:6" ht="15.5" x14ac:dyDescent="0.35">
      <c r="B91" s="306"/>
      <c r="C91" s="306"/>
      <c r="D91" s="306"/>
      <c r="E91" s="306"/>
      <c r="F91" s="306"/>
    </row>
    <row r="92" spans="2:6" ht="15.5" x14ac:dyDescent="0.35">
      <c r="B92" s="306"/>
      <c r="C92" s="306"/>
      <c r="D92" s="306"/>
      <c r="E92" s="306"/>
      <c r="F92" s="306"/>
    </row>
    <row r="93" spans="2:6" ht="15.5" x14ac:dyDescent="0.35">
      <c r="B93" s="306"/>
      <c r="C93" s="306"/>
      <c r="D93" s="306"/>
      <c r="E93" s="306"/>
      <c r="F93" s="306"/>
    </row>
    <row r="94" spans="2:6" ht="15.5" x14ac:dyDescent="0.35">
      <c r="B94" s="306"/>
      <c r="C94" s="306"/>
      <c r="D94" s="306"/>
      <c r="E94" s="306"/>
      <c r="F94" s="306"/>
    </row>
    <row r="95" spans="2:6" ht="15.5" x14ac:dyDescent="0.35">
      <c r="B95" s="306"/>
      <c r="C95" s="306"/>
      <c r="D95" s="306"/>
      <c r="E95" s="306"/>
      <c r="F95" s="306"/>
    </row>
    <row r="96" spans="2:6" ht="15.5" x14ac:dyDescent="0.35">
      <c r="B96" s="306"/>
      <c r="C96" s="306"/>
      <c r="D96" s="306"/>
      <c r="E96" s="306"/>
      <c r="F96" s="306"/>
    </row>
    <row r="97" spans="2:6" ht="15.5" x14ac:dyDescent="0.35">
      <c r="B97" s="306"/>
      <c r="C97" s="306"/>
      <c r="D97" s="306"/>
      <c r="E97" s="306"/>
      <c r="F97" s="306"/>
    </row>
    <row r="98" spans="2:6" ht="15.5" x14ac:dyDescent="0.35">
      <c r="B98" s="306"/>
      <c r="C98" s="306"/>
      <c r="D98" s="306"/>
      <c r="E98" s="306"/>
      <c r="F98" s="306"/>
    </row>
    <row r="99" spans="2:6" ht="15.5" x14ac:dyDescent="0.35">
      <c r="B99" s="306"/>
      <c r="C99" s="306"/>
      <c r="D99" s="306"/>
      <c r="E99" s="306"/>
      <c r="F99" s="306"/>
    </row>
    <row r="100" spans="2:6" ht="15.5" x14ac:dyDescent="0.35">
      <c r="B100" s="306"/>
      <c r="C100" s="306"/>
      <c r="D100" s="306"/>
      <c r="E100" s="306"/>
      <c r="F100" s="306"/>
    </row>
    <row r="101" spans="2:6" ht="15.5" x14ac:dyDescent="0.35">
      <c r="B101" s="306"/>
      <c r="C101" s="306"/>
      <c r="D101" s="306"/>
      <c r="E101" s="306"/>
      <c r="F101" s="306"/>
    </row>
    <row r="102" spans="2:6" ht="15.5" x14ac:dyDescent="0.35">
      <c r="B102" s="306"/>
      <c r="C102" s="306"/>
      <c r="D102" s="306"/>
      <c r="E102" s="306"/>
      <c r="F102" s="306"/>
    </row>
    <row r="103" spans="2:6" ht="15.5" x14ac:dyDescent="0.35">
      <c r="B103" s="306"/>
      <c r="C103" s="306"/>
      <c r="D103" s="306"/>
      <c r="E103" s="306"/>
      <c r="F103" s="306"/>
    </row>
    <row r="104" spans="2:6" ht="15.5" x14ac:dyDescent="0.35">
      <c r="B104" s="306"/>
      <c r="C104" s="306"/>
      <c r="D104" s="306"/>
      <c r="E104" s="306"/>
      <c r="F104" s="306"/>
    </row>
    <row r="105" spans="2:6" ht="15.5" x14ac:dyDescent="0.35">
      <c r="B105" s="306"/>
      <c r="C105" s="306"/>
      <c r="D105" s="306"/>
      <c r="E105" s="306"/>
      <c r="F105" s="306"/>
    </row>
    <row r="106" spans="2:6" ht="15.5" x14ac:dyDescent="0.35">
      <c r="B106" s="306"/>
      <c r="C106" s="306"/>
      <c r="D106" s="306"/>
      <c r="E106" s="306"/>
      <c r="F106" s="306"/>
    </row>
    <row r="107" spans="2:6" ht="15.5" x14ac:dyDescent="0.35">
      <c r="B107" s="306"/>
      <c r="C107" s="306"/>
      <c r="D107" s="306"/>
      <c r="E107" s="306"/>
      <c r="F107" s="306"/>
    </row>
    <row r="108" spans="2:6" ht="15.5" x14ac:dyDescent="0.35">
      <c r="B108" s="306"/>
      <c r="C108" s="306"/>
      <c r="D108" s="306"/>
      <c r="E108" s="306"/>
      <c r="F108" s="306"/>
    </row>
    <row r="109" spans="2:6" ht="15.5" x14ac:dyDescent="0.35">
      <c r="B109" s="306"/>
      <c r="C109" s="306"/>
      <c r="D109" s="306"/>
      <c r="E109" s="306"/>
      <c r="F109" s="306"/>
    </row>
    <row r="110" spans="2:6" ht="15.5" x14ac:dyDescent="0.35">
      <c r="B110" s="306"/>
      <c r="C110" s="306"/>
      <c r="D110" s="306"/>
      <c r="E110" s="306"/>
      <c r="F110" s="306"/>
    </row>
    <row r="111" spans="2:6" ht="15.5" x14ac:dyDescent="0.35">
      <c r="C111" s="306"/>
      <c r="D111" s="306"/>
      <c r="E111" s="306"/>
      <c r="F111" s="306"/>
    </row>
  </sheetData>
  <sheetProtection sheet="1" formatCells="0" formatColumns="0" formatRows="0"/>
  <mergeCells count="29">
    <mergeCell ref="AY8:BD8"/>
    <mergeCell ref="AS8:AX8"/>
    <mergeCell ref="Z9:AB9"/>
    <mergeCell ref="AY9:BA9"/>
    <mergeCell ref="AL7:BJ7"/>
    <mergeCell ref="AF9:AH9"/>
    <mergeCell ref="BB9:BD9"/>
    <mergeCell ref="BE8:BJ8"/>
    <mergeCell ref="AV9:AX9"/>
    <mergeCell ref="AI9:AK9"/>
    <mergeCell ref="I9:K9"/>
    <mergeCell ref="B1:F1"/>
    <mergeCell ref="B5:F5"/>
    <mergeCell ref="S7:AK7"/>
    <mergeCell ref="L7:R7"/>
    <mergeCell ref="AC9:AE9"/>
    <mergeCell ref="AF8:AJ8"/>
    <mergeCell ref="F7:K7"/>
    <mergeCell ref="P9:R9"/>
    <mergeCell ref="F9:H9"/>
    <mergeCell ref="M9:O9"/>
    <mergeCell ref="Z8:AE8"/>
    <mergeCell ref="T8:Y8"/>
    <mergeCell ref="W9:Y9"/>
    <mergeCell ref="AS9:AU9"/>
    <mergeCell ref="AM9:AO9"/>
    <mergeCell ref="AM8:AR8"/>
    <mergeCell ref="AP9:AR9"/>
    <mergeCell ref="T9:V9"/>
  </mergeCells>
  <dataValidations count="1">
    <dataValidation type="list" allowBlank="1" showInputMessage="1" showErrorMessage="1" sqref="E12:E14 E16 E18:E19">
      <formula1>rYesNo</formula1>
    </dataValidation>
  </dataValidations>
  <pageMargins left="0.75" right="0.75" top="1" bottom="1" header="0.5" footer="0.5"/>
  <pageSetup paperSize="9" scale="21" orientation="landscape" verticalDpi="2"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13"/>
  <sheetViews>
    <sheetView workbookViewId="0"/>
  </sheetViews>
  <sheetFormatPr defaultColWidth="9.1796875" defaultRowHeight="12.5" x14ac:dyDescent="0.25"/>
  <cols>
    <col min="1" max="1" width="12" style="43" customWidth="1"/>
    <col min="2" max="2" width="34.26953125" style="43" customWidth="1"/>
    <col min="3" max="3" width="16.453125" style="43" customWidth="1"/>
    <col min="4" max="4" width="50.26953125" style="43" customWidth="1"/>
    <col min="5" max="5" width="20.1796875" style="43" customWidth="1"/>
    <col min="6" max="6" width="5.7265625" style="43" customWidth="1"/>
    <col min="7" max="9" width="19.81640625" style="43" customWidth="1"/>
    <col min="10" max="10" width="18.26953125" style="43" customWidth="1"/>
    <col min="11" max="16384" width="9.1796875" style="43"/>
  </cols>
  <sheetData>
    <row r="1" spans="2:9" ht="20" x14ac:dyDescent="0.4">
      <c r="B1" s="44" t="s">
        <v>133</v>
      </c>
      <c r="C1" s="42"/>
      <c r="D1" s="42"/>
      <c r="E1" s="42"/>
      <c r="F1" s="42"/>
      <c r="G1" s="42"/>
      <c r="H1" s="42"/>
      <c r="I1" s="42"/>
    </row>
    <row r="2" spans="2:9" ht="14" x14ac:dyDescent="0.3">
      <c r="B2" s="103" t="str">
        <f>Tradingname</f>
        <v>SEA Gas Partnership</v>
      </c>
      <c r="C2" s="104"/>
    </row>
    <row r="3" spans="2:9" ht="18" customHeight="1" x14ac:dyDescent="0.7">
      <c r="B3" s="105" t="s">
        <v>182</v>
      </c>
      <c r="C3" s="106">
        <f>Yearending</f>
        <v>44377</v>
      </c>
      <c r="D3" s="83"/>
      <c r="E3" s="83"/>
    </row>
    <row r="4" spans="2:9" ht="20" x14ac:dyDescent="0.4">
      <c r="B4" s="41"/>
    </row>
    <row r="5" spans="2:9" ht="15.5" x14ac:dyDescent="0.35">
      <c r="B5" s="54" t="s">
        <v>202</v>
      </c>
    </row>
    <row r="6" spans="2:9" ht="13" x14ac:dyDescent="0.3">
      <c r="B6" s="45"/>
      <c r="C6" s="48"/>
      <c r="D6" s="48"/>
      <c r="E6" s="48"/>
      <c r="G6" s="55"/>
      <c r="H6" s="50"/>
      <c r="I6" s="50"/>
    </row>
    <row r="7" spans="2:9" ht="57" customHeight="1" x14ac:dyDescent="0.25">
      <c r="B7" s="470" t="s">
        <v>134</v>
      </c>
      <c r="C7" s="471"/>
      <c r="D7" s="471"/>
      <c r="E7" s="472"/>
    </row>
    <row r="8" spans="2:9" ht="13.5" customHeight="1" x14ac:dyDescent="0.25">
      <c r="B8" s="469"/>
      <c r="C8" s="469"/>
      <c r="D8" s="469"/>
      <c r="E8" s="469"/>
    </row>
    <row r="9" spans="2:9" ht="13.5" customHeight="1" x14ac:dyDescent="0.25">
      <c r="B9" s="469"/>
      <c r="C9" s="469"/>
      <c r="D9" s="469"/>
      <c r="E9" s="469"/>
    </row>
    <row r="10" spans="2:9" ht="13.5" customHeight="1" x14ac:dyDescent="0.25">
      <c r="B10" s="469"/>
      <c r="C10" s="469"/>
      <c r="D10" s="469"/>
      <c r="E10" s="469"/>
    </row>
    <row r="11" spans="2:9" ht="13.5" customHeight="1" x14ac:dyDescent="0.25">
      <c r="B11" s="469"/>
      <c r="C11" s="469"/>
      <c r="D11" s="469"/>
      <c r="E11" s="469"/>
    </row>
    <row r="12" spans="2:9" ht="13.5" customHeight="1" x14ac:dyDescent="0.25">
      <c r="B12" s="469"/>
      <c r="C12" s="469"/>
      <c r="D12" s="469"/>
      <c r="E12" s="469"/>
    </row>
    <row r="13" spans="2:9" ht="13.5" customHeight="1" x14ac:dyDescent="0.25">
      <c r="B13" s="469"/>
      <c r="C13" s="469"/>
      <c r="D13" s="469"/>
      <c r="E13" s="469"/>
    </row>
  </sheetData>
  <sheetProtection sheet="1"/>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T55"/>
  <sheetViews>
    <sheetView zoomScale="69" workbookViewId="0"/>
  </sheetViews>
  <sheetFormatPr defaultColWidth="9.1796875" defaultRowHeight="22.5" x14ac:dyDescent="0.45"/>
  <cols>
    <col min="1" max="1" width="6.1796875" style="17" customWidth="1"/>
    <col min="2" max="2" width="5.7265625" style="17" customWidth="1"/>
    <col min="3" max="4" width="16.7265625" style="17" customWidth="1"/>
    <col min="5" max="5" width="15" style="17" customWidth="1"/>
    <col min="6" max="6" width="5.7265625" style="17" customWidth="1"/>
    <col min="7" max="9" width="16.7265625" style="17" customWidth="1"/>
    <col min="10" max="10" width="5.7265625" style="17" customWidth="1"/>
    <col min="11" max="11" width="8" style="17" customWidth="1"/>
    <col min="12" max="12" width="3.7265625" style="17" customWidth="1"/>
    <col min="13" max="18" width="10.7265625" style="17" customWidth="1"/>
    <col min="19" max="19" width="4" style="17" customWidth="1"/>
    <col min="20" max="16384" width="9.1796875" style="17"/>
  </cols>
  <sheetData>
    <row r="1" spans="1:20" ht="23.25" customHeight="1" thickBot="1" x14ac:dyDescent="0.5">
      <c r="A1" s="17" t="s">
        <v>16</v>
      </c>
    </row>
    <row r="2" spans="1:20" ht="15" customHeight="1" x14ac:dyDescent="0.45">
      <c r="B2" s="90"/>
      <c r="C2" s="91"/>
      <c r="D2" s="91"/>
      <c r="E2" s="91"/>
      <c r="F2" s="91"/>
      <c r="G2" s="91"/>
      <c r="H2" s="91"/>
      <c r="I2" s="91"/>
      <c r="J2" s="91"/>
      <c r="K2" s="92"/>
      <c r="L2" s="18"/>
      <c r="M2" s="18"/>
      <c r="N2" s="18"/>
      <c r="O2" s="18"/>
      <c r="P2" s="18"/>
      <c r="Q2" s="18"/>
      <c r="R2" s="18"/>
      <c r="S2" s="18"/>
      <c r="T2" s="19"/>
    </row>
    <row r="3" spans="1:20" ht="21" customHeight="1" x14ac:dyDescent="0.45">
      <c r="B3" s="93"/>
      <c r="C3" s="95"/>
      <c r="D3" s="94" t="s">
        <v>17</v>
      </c>
      <c r="E3" s="95"/>
      <c r="F3" s="95"/>
      <c r="G3" s="95"/>
      <c r="H3" s="94"/>
      <c r="I3" s="95"/>
      <c r="J3" s="95"/>
      <c r="K3" s="96"/>
      <c r="L3" s="20"/>
      <c r="M3" s="20"/>
      <c r="N3" s="20"/>
      <c r="O3" s="20"/>
      <c r="P3" s="20"/>
      <c r="Q3" s="20"/>
      <c r="R3" s="20"/>
      <c r="S3" s="21"/>
      <c r="T3" s="19"/>
    </row>
    <row r="4" spans="1:20" ht="15" customHeight="1" thickBot="1" x14ac:dyDescent="0.55000000000000004">
      <c r="B4" s="93"/>
      <c r="C4" s="97"/>
      <c r="D4" s="98"/>
      <c r="E4" s="97"/>
      <c r="F4" s="97"/>
      <c r="G4" s="97"/>
      <c r="H4" s="99"/>
      <c r="I4" s="97"/>
      <c r="J4" s="97"/>
      <c r="K4" s="96"/>
      <c r="L4" s="22"/>
      <c r="M4" s="22"/>
      <c r="N4" s="22"/>
      <c r="O4" s="22"/>
      <c r="P4" s="22"/>
      <c r="Q4" s="22"/>
      <c r="R4" s="22"/>
      <c r="S4" s="18"/>
      <c r="T4" s="19"/>
    </row>
    <row r="5" spans="1:20" s="23" customFormat="1" ht="15" customHeight="1" x14ac:dyDescent="0.25">
      <c r="B5" s="24"/>
      <c r="C5" s="25"/>
      <c r="D5" s="25"/>
      <c r="E5" s="25"/>
      <c r="F5" s="25"/>
      <c r="G5" s="25"/>
      <c r="H5" s="25"/>
      <c r="I5" s="25"/>
      <c r="J5" s="25"/>
      <c r="K5" s="26"/>
      <c r="L5" s="27"/>
      <c r="M5" s="22"/>
      <c r="N5" s="22"/>
      <c r="O5" s="22"/>
      <c r="P5" s="22"/>
      <c r="Q5" s="22"/>
      <c r="R5" s="22"/>
      <c r="S5" s="20"/>
      <c r="T5" s="28"/>
    </row>
    <row r="6" spans="1:20" s="100" customFormat="1" ht="15" customHeight="1" x14ac:dyDescent="0.25">
      <c r="B6" s="34"/>
      <c r="C6" s="29"/>
      <c r="D6" s="29"/>
      <c r="E6" s="29"/>
      <c r="F6" s="29"/>
      <c r="G6" s="29"/>
      <c r="H6" s="29"/>
      <c r="I6" s="29"/>
      <c r="J6" s="29"/>
      <c r="K6" s="35"/>
      <c r="L6" s="27"/>
      <c r="M6" s="22"/>
      <c r="N6" s="22"/>
      <c r="O6" s="22"/>
      <c r="P6" s="22"/>
      <c r="Q6" s="22"/>
      <c r="R6" s="22"/>
      <c r="S6" s="20"/>
      <c r="T6" s="22"/>
    </row>
    <row r="7" spans="1:20" s="100" customFormat="1" ht="15" customHeight="1" x14ac:dyDescent="0.25">
      <c r="B7" s="34"/>
      <c r="C7" s="29"/>
      <c r="D7" s="29"/>
      <c r="E7" s="29"/>
      <c r="F7" s="29"/>
      <c r="G7" s="29"/>
      <c r="H7" s="29"/>
      <c r="I7" s="29"/>
      <c r="J7" s="29"/>
      <c r="K7" s="35"/>
      <c r="L7" s="27"/>
      <c r="M7" s="22"/>
      <c r="N7" s="22"/>
      <c r="O7" s="22"/>
      <c r="P7" s="22"/>
      <c r="Q7" s="22"/>
      <c r="R7" s="22"/>
      <c r="S7" s="20"/>
      <c r="T7" s="22"/>
    </row>
    <row r="8" spans="1:20" s="100" customFormat="1" ht="15" customHeight="1" x14ac:dyDescent="0.25">
      <c r="B8" s="34"/>
      <c r="C8" s="29"/>
      <c r="D8" s="29"/>
      <c r="E8" s="29"/>
      <c r="F8" s="29"/>
      <c r="G8" s="29"/>
      <c r="H8" s="29"/>
      <c r="I8" s="29"/>
      <c r="J8" s="29"/>
      <c r="K8" s="35"/>
      <c r="L8" s="27"/>
      <c r="M8" s="22"/>
      <c r="N8" s="22"/>
      <c r="O8" s="22"/>
      <c r="P8" s="22"/>
      <c r="Q8" s="22"/>
      <c r="R8" s="22"/>
      <c r="S8" s="20"/>
      <c r="T8" s="22"/>
    </row>
    <row r="9" spans="1:20" s="100" customFormat="1" ht="15" customHeight="1" x14ac:dyDescent="0.25">
      <c r="B9" s="34"/>
      <c r="C9" s="29"/>
      <c r="D9" s="29"/>
      <c r="E9" s="29"/>
      <c r="F9" s="29"/>
      <c r="G9" s="29"/>
      <c r="H9" s="29"/>
      <c r="I9" s="29"/>
      <c r="J9" s="29"/>
      <c r="K9" s="35"/>
      <c r="L9" s="27"/>
      <c r="M9" s="22"/>
      <c r="N9" s="22"/>
      <c r="O9" s="22"/>
      <c r="P9" s="22"/>
      <c r="Q9" s="22"/>
      <c r="R9" s="22"/>
      <c r="S9" s="20"/>
      <c r="T9" s="22"/>
    </row>
    <row r="10" spans="1:20" s="100" customFormat="1" ht="15" customHeight="1" x14ac:dyDescent="0.25">
      <c r="B10" s="34"/>
      <c r="C10" s="29"/>
      <c r="D10" s="29"/>
      <c r="E10" s="29"/>
      <c r="F10" s="29"/>
      <c r="G10" s="29"/>
      <c r="H10" s="29"/>
      <c r="I10" s="29"/>
      <c r="J10" s="29"/>
      <c r="K10" s="35"/>
      <c r="L10" s="27"/>
      <c r="M10" s="22"/>
      <c r="N10" s="22"/>
      <c r="O10" s="22"/>
      <c r="P10" s="22"/>
      <c r="Q10" s="22"/>
      <c r="R10" s="22"/>
      <c r="S10" s="20"/>
      <c r="T10" s="22"/>
    </row>
    <row r="11" spans="1:20" s="100" customFormat="1" ht="15" customHeight="1" x14ac:dyDescent="0.25">
      <c r="B11" s="34"/>
      <c r="C11" s="29"/>
      <c r="D11" s="29"/>
      <c r="E11" s="29"/>
      <c r="F11" s="29"/>
      <c r="G11" s="29"/>
      <c r="H11" s="29"/>
      <c r="I11" s="29"/>
      <c r="J11" s="29"/>
      <c r="K11" s="35"/>
      <c r="L11" s="27"/>
      <c r="M11" s="22"/>
      <c r="N11" s="22"/>
      <c r="O11" s="22"/>
      <c r="P11" s="22"/>
      <c r="Q11" s="22"/>
      <c r="R11" s="22"/>
      <c r="S11" s="20"/>
      <c r="T11" s="22"/>
    </row>
    <row r="12" spans="1:20" s="100" customFormat="1" ht="15" customHeight="1" x14ac:dyDescent="0.25">
      <c r="B12" s="34"/>
      <c r="C12" s="29"/>
      <c r="D12" s="29"/>
      <c r="E12" s="29"/>
      <c r="F12" s="29"/>
      <c r="G12" s="29"/>
      <c r="H12" s="29"/>
      <c r="I12" s="29"/>
      <c r="J12" s="29"/>
      <c r="K12" s="35"/>
      <c r="L12" s="27"/>
      <c r="M12" s="22"/>
      <c r="N12" s="22"/>
      <c r="O12" s="22"/>
      <c r="P12" s="22"/>
      <c r="Q12" s="22"/>
      <c r="R12" s="22"/>
      <c r="S12" s="20"/>
      <c r="T12" s="22"/>
    </row>
    <row r="13" spans="1:20" s="100" customFormat="1" ht="15" customHeight="1" x14ac:dyDescent="0.25">
      <c r="B13" s="34"/>
      <c r="C13" s="29"/>
      <c r="D13" s="29"/>
      <c r="E13" s="29"/>
      <c r="F13" s="29"/>
      <c r="G13" s="29"/>
      <c r="H13" s="29"/>
      <c r="I13" s="29"/>
      <c r="J13" s="29"/>
      <c r="K13" s="35"/>
      <c r="L13" s="27"/>
      <c r="M13" s="22"/>
      <c r="N13" s="22"/>
      <c r="O13" s="22"/>
      <c r="P13" s="22"/>
      <c r="Q13" s="22"/>
      <c r="R13" s="22"/>
      <c r="S13" s="20"/>
      <c r="T13" s="22"/>
    </row>
    <row r="14" spans="1:20" s="100" customFormat="1" ht="15" customHeight="1" x14ac:dyDescent="0.25">
      <c r="B14" s="34"/>
      <c r="C14" s="425"/>
      <c r="D14" s="425"/>
      <c r="E14" s="425"/>
      <c r="F14" s="29"/>
      <c r="G14" s="29"/>
      <c r="H14" s="29"/>
      <c r="I14" s="29"/>
      <c r="J14" s="29"/>
      <c r="K14" s="35"/>
      <c r="L14" s="27"/>
      <c r="M14" s="22"/>
      <c r="N14" s="22"/>
      <c r="O14" s="22"/>
      <c r="P14" s="22"/>
      <c r="Q14" s="22"/>
      <c r="R14" s="22"/>
      <c r="S14" s="20"/>
      <c r="T14" s="22"/>
    </row>
    <row r="15" spans="1:20" s="100" customFormat="1" ht="15" customHeight="1" x14ac:dyDescent="0.25">
      <c r="B15" s="34"/>
      <c r="C15" s="29"/>
      <c r="D15" s="29"/>
      <c r="E15" s="29"/>
      <c r="F15" s="29"/>
      <c r="G15" s="29"/>
      <c r="H15" s="29"/>
      <c r="I15" s="29"/>
      <c r="J15" s="29"/>
      <c r="K15" s="35"/>
      <c r="L15" s="27"/>
      <c r="M15" s="101"/>
      <c r="N15" s="22"/>
      <c r="O15" s="22"/>
      <c r="P15" s="22"/>
      <c r="Q15" s="22"/>
      <c r="R15" s="22"/>
      <c r="S15" s="20"/>
      <c r="T15" s="22"/>
    </row>
    <row r="16" spans="1:20" s="100" customFormat="1" ht="15" customHeight="1" x14ac:dyDescent="0.25">
      <c r="B16" s="34"/>
      <c r="C16" s="29"/>
      <c r="D16" s="29"/>
      <c r="E16" s="29"/>
      <c r="F16" s="29"/>
      <c r="G16" s="29"/>
      <c r="H16" s="29"/>
      <c r="I16" s="29"/>
      <c r="J16" s="29"/>
      <c r="K16" s="35"/>
      <c r="L16" s="27"/>
      <c r="M16" s="22"/>
      <c r="N16" s="22"/>
      <c r="O16" s="22"/>
      <c r="P16" s="22"/>
      <c r="Q16" s="22"/>
      <c r="R16" s="22"/>
      <c r="S16" s="20"/>
      <c r="T16" s="22"/>
    </row>
    <row r="17" spans="1:20" s="100" customFormat="1" ht="15" customHeight="1" x14ac:dyDescent="0.25">
      <c r="B17" s="34"/>
      <c r="C17" s="29"/>
      <c r="D17" s="29"/>
      <c r="E17" s="29"/>
      <c r="F17" s="29"/>
      <c r="G17" s="29"/>
      <c r="H17" s="29"/>
      <c r="I17" s="29"/>
      <c r="J17" s="29"/>
      <c r="K17" s="35"/>
      <c r="L17" s="27"/>
      <c r="M17" s="22"/>
      <c r="N17" s="22"/>
      <c r="O17" s="22"/>
      <c r="P17" s="22"/>
      <c r="Q17" s="22"/>
      <c r="R17" s="22"/>
      <c r="S17" s="20"/>
      <c r="T17" s="22"/>
    </row>
    <row r="18" spans="1:20" s="100" customFormat="1" ht="15" customHeight="1" x14ac:dyDescent="0.25">
      <c r="B18" s="34"/>
      <c r="C18" s="29"/>
      <c r="D18" s="29"/>
      <c r="E18" s="29"/>
      <c r="F18" s="29"/>
      <c r="G18" s="29"/>
      <c r="H18" s="29"/>
      <c r="I18" s="29"/>
      <c r="J18" s="29"/>
      <c r="K18" s="35"/>
      <c r="L18" s="27"/>
      <c r="M18" s="22"/>
      <c r="N18" s="22"/>
      <c r="O18" s="22"/>
      <c r="P18" s="22"/>
      <c r="Q18" s="22"/>
      <c r="R18" s="22"/>
      <c r="S18" s="20"/>
      <c r="T18" s="22"/>
    </row>
    <row r="19" spans="1:20" s="100" customFormat="1" ht="15" customHeight="1" x14ac:dyDescent="0.25">
      <c r="B19" s="34"/>
      <c r="C19" s="29"/>
      <c r="D19" s="29"/>
      <c r="E19" s="29"/>
      <c r="F19" s="29"/>
      <c r="G19" s="29"/>
      <c r="H19" s="29"/>
      <c r="I19" s="29"/>
      <c r="J19" s="29"/>
      <c r="K19" s="35"/>
      <c r="L19" s="27"/>
      <c r="M19" s="22"/>
      <c r="N19" s="22"/>
      <c r="O19" s="22"/>
      <c r="P19" s="22"/>
      <c r="Q19" s="22"/>
      <c r="R19" s="22"/>
      <c r="S19" s="20"/>
      <c r="T19" s="22"/>
    </row>
    <row r="20" spans="1:20" s="100" customFormat="1" ht="15" customHeight="1" x14ac:dyDescent="0.25">
      <c r="B20" s="34"/>
      <c r="C20" s="29"/>
      <c r="D20" s="29"/>
      <c r="E20" s="29"/>
      <c r="F20" s="29"/>
      <c r="G20" s="29"/>
      <c r="H20" s="29"/>
      <c r="I20" s="29"/>
      <c r="J20" s="29"/>
      <c r="K20" s="35"/>
      <c r="L20" s="27"/>
      <c r="M20" s="22"/>
      <c r="N20" s="22"/>
      <c r="O20" s="22"/>
      <c r="P20" s="22"/>
      <c r="Q20" s="22"/>
      <c r="R20" s="22"/>
      <c r="S20" s="20"/>
      <c r="T20" s="22"/>
    </row>
    <row r="21" spans="1:20" s="100" customFormat="1" ht="15.75" customHeight="1" x14ac:dyDescent="0.25">
      <c r="B21" s="34"/>
      <c r="C21" s="29"/>
      <c r="D21" s="29"/>
      <c r="E21" s="29"/>
      <c r="F21" s="29"/>
      <c r="G21" s="29"/>
      <c r="H21" s="29"/>
      <c r="I21" s="29"/>
      <c r="J21" s="29"/>
      <c r="K21" s="35"/>
      <c r="L21" s="27"/>
      <c r="M21" s="22"/>
      <c r="N21" s="22"/>
      <c r="O21" s="22"/>
      <c r="P21" s="22"/>
      <c r="Q21" s="22"/>
      <c r="R21" s="22"/>
      <c r="S21" s="20"/>
      <c r="T21" s="22"/>
    </row>
    <row r="22" spans="1:20" s="100" customFormat="1" ht="15.75" customHeight="1" x14ac:dyDescent="0.25">
      <c r="B22" s="34"/>
      <c r="C22" s="29"/>
      <c r="D22" s="29"/>
      <c r="E22" s="29"/>
      <c r="F22" s="29"/>
      <c r="G22" s="29"/>
      <c r="H22" s="29"/>
      <c r="I22" s="29"/>
      <c r="J22" s="29"/>
      <c r="K22" s="35"/>
      <c r="L22" s="27"/>
      <c r="M22" s="22"/>
      <c r="N22" s="22"/>
      <c r="O22" s="22"/>
      <c r="P22" s="22"/>
      <c r="Q22" s="22"/>
      <c r="R22" s="22"/>
      <c r="S22" s="20"/>
      <c r="T22" s="22"/>
    </row>
    <row r="23" spans="1:20" s="100" customFormat="1" ht="15" customHeight="1" x14ac:dyDescent="0.25">
      <c r="B23" s="34"/>
      <c r="C23" s="29"/>
      <c r="D23" s="29"/>
      <c r="E23" s="29"/>
      <c r="F23" s="29"/>
      <c r="G23" s="29"/>
      <c r="H23" s="29"/>
      <c r="I23" s="29"/>
      <c r="J23" s="29"/>
      <c r="K23" s="35"/>
      <c r="L23" s="27"/>
      <c r="M23" s="22"/>
      <c r="N23" s="22"/>
      <c r="O23" s="22"/>
      <c r="P23" s="22"/>
      <c r="Q23" s="22"/>
      <c r="R23" s="22"/>
      <c r="S23" s="20"/>
      <c r="T23" s="22"/>
    </row>
    <row r="24" spans="1:20" s="100" customFormat="1" ht="15" customHeight="1" x14ac:dyDescent="0.25">
      <c r="B24" s="34"/>
      <c r="C24" s="29"/>
      <c r="D24" s="29"/>
      <c r="E24" s="29"/>
      <c r="F24" s="29"/>
      <c r="G24" s="29"/>
      <c r="H24" s="29"/>
      <c r="I24" s="29"/>
      <c r="J24" s="29"/>
      <c r="K24" s="35"/>
      <c r="L24" s="27"/>
      <c r="M24" s="22"/>
      <c r="N24" s="22"/>
      <c r="O24" s="22"/>
      <c r="P24" s="22"/>
      <c r="Q24" s="22"/>
      <c r="R24" s="22"/>
      <c r="S24" s="20"/>
      <c r="T24" s="22"/>
    </row>
    <row r="25" spans="1:20" s="100" customFormat="1" ht="15" customHeight="1" x14ac:dyDescent="0.25">
      <c r="B25" s="34"/>
      <c r="C25" s="29"/>
      <c r="D25" s="29"/>
      <c r="E25" s="29"/>
      <c r="F25" s="29"/>
      <c r="G25" s="29"/>
      <c r="H25" s="29"/>
      <c r="I25" s="29"/>
      <c r="J25" s="29"/>
      <c r="K25" s="35"/>
      <c r="L25" s="27"/>
      <c r="M25" s="22"/>
      <c r="N25" s="22"/>
      <c r="O25" s="22"/>
      <c r="P25" s="22"/>
      <c r="Q25" s="22"/>
      <c r="R25" s="22"/>
      <c r="S25" s="20"/>
      <c r="T25" s="22"/>
    </row>
    <row r="26" spans="1:20" s="100" customFormat="1" ht="15" customHeight="1" x14ac:dyDescent="0.25">
      <c r="B26" s="34"/>
      <c r="C26" s="29"/>
      <c r="D26" s="30"/>
      <c r="E26" s="29"/>
      <c r="F26" s="29"/>
      <c r="G26" s="29"/>
      <c r="H26" s="29"/>
      <c r="I26" s="29"/>
      <c r="J26" s="29"/>
      <c r="K26" s="35"/>
      <c r="L26" s="27"/>
      <c r="M26" s="22"/>
      <c r="N26" s="22"/>
      <c r="O26" s="22"/>
      <c r="P26" s="22"/>
      <c r="Q26" s="22"/>
      <c r="R26" s="22"/>
      <c r="S26" s="20"/>
      <c r="T26" s="22"/>
    </row>
    <row r="27" spans="1:20" s="100" customFormat="1" ht="15" customHeight="1" x14ac:dyDescent="0.25">
      <c r="A27" s="22"/>
      <c r="B27" s="34"/>
      <c r="C27" s="30"/>
      <c r="D27" s="30"/>
      <c r="E27" s="29"/>
      <c r="F27" s="29"/>
      <c r="G27" s="29"/>
      <c r="H27" s="29"/>
      <c r="I27" s="29"/>
      <c r="J27" s="29"/>
      <c r="K27" s="35"/>
      <c r="L27" s="27"/>
      <c r="M27" s="22"/>
      <c r="N27" s="22"/>
      <c r="O27" s="22"/>
      <c r="P27" s="22"/>
      <c r="Q27" s="22"/>
      <c r="R27" s="22"/>
      <c r="S27" s="20"/>
      <c r="T27" s="22"/>
    </row>
    <row r="28" spans="1:20" s="100" customFormat="1" ht="15" customHeight="1" x14ac:dyDescent="0.25">
      <c r="A28" s="22"/>
      <c r="B28" s="34"/>
      <c r="C28" s="30"/>
      <c r="D28" s="30"/>
      <c r="E28" s="29"/>
      <c r="F28" s="29"/>
      <c r="G28" s="29"/>
      <c r="H28" s="29"/>
      <c r="I28" s="29"/>
      <c r="J28" s="29"/>
      <c r="K28" s="35"/>
      <c r="L28" s="27"/>
      <c r="M28" s="22"/>
      <c r="N28" s="22"/>
      <c r="O28" s="22"/>
      <c r="P28" s="22"/>
      <c r="Q28" s="22"/>
      <c r="R28" s="22"/>
      <c r="S28" s="20"/>
      <c r="T28" s="22"/>
    </row>
    <row r="29" spans="1:20" s="100" customFormat="1" ht="15" customHeight="1" x14ac:dyDescent="0.25">
      <c r="A29" s="22"/>
      <c r="B29" s="34"/>
      <c r="C29" s="30"/>
      <c r="D29" s="30"/>
      <c r="E29" s="29"/>
      <c r="F29" s="29"/>
      <c r="G29" s="29"/>
      <c r="H29" s="29"/>
      <c r="I29" s="29"/>
      <c r="J29" s="29"/>
      <c r="K29" s="35"/>
      <c r="L29" s="27"/>
      <c r="M29" s="22"/>
      <c r="N29" s="22"/>
      <c r="O29" s="22"/>
      <c r="P29" s="22"/>
      <c r="Q29" s="22"/>
      <c r="R29" s="22"/>
      <c r="S29" s="20"/>
      <c r="T29" s="22"/>
    </row>
    <row r="30" spans="1:20" s="100" customFormat="1" ht="15" customHeight="1" x14ac:dyDescent="0.25">
      <c r="A30" s="22"/>
      <c r="B30" s="34"/>
      <c r="C30" s="29"/>
      <c r="D30" s="29"/>
      <c r="E30" s="29"/>
      <c r="F30" s="29"/>
      <c r="G30" s="29"/>
      <c r="H30" s="29"/>
      <c r="I30" s="29"/>
      <c r="J30" s="29"/>
      <c r="K30" s="35"/>
      <c r="L30" s="27"/>
      <c r="M30" s="22"/>
      <c r="N30" s="22"/>
      <c r="O30" s="22"/>
      <c r="P30" s="22"/>
      <c r="Q30" s="22"/>
      <c r="R30" s="22"/>
      <c r="S30" s="20"/>
      <c r="T30" s="22"/>
    </row>
    <row r="31" spans="1:20" s="100" customFormat="1" ht="15" customHeight="1" x14ac:dyDescent="0.25">
      <c r="A31" s="22"/>
      <c r="B31" s="34"/>
      <c r="C31" s="29"/>
      <c r="D31" s="29"/>
      <c r="E31" s="29"/>
      <c r="F31" s="29"/>
      <c r="G31" s="29"/>
      <c r="H31" s="29"/>
      <c r="I31" s="29"/>
      <c r="J31" s="32"/>
      <c r="K31" s="35"/>
      <c r="L31" s="33"/>
      <c r="M31" s="20"/>
      <c r="N31" s="20"/>
      <c r="O31" s="20"/>
      <c r="P31" s="20"/>
      <c r="Q31" s="20"/>
      <c r="R31" s="20"/>
      <c r="S31" s="20"/>
      <c r="T31" s="22"/>
    </row>
    <row r="32" spans="1:20" s="100" customFormat="1" ht="15" customHeight="1" x14ac:dyDescent="0.25">
      <c r="A32" s="22"/>
      <c r="B32" s="34"/>
      <c r="C32" s="29"/>
      <c r="D32" s="29"/>
      <c r="E32" s="29"/>
      <c r="F32" s="29"/>
      <c r="G32" s="29"/>
      <c r="H32" s="29"/>
      <c r="I32" s="29"/>
      <c r="J32" s="32"/>
      <c r="K32" s="35"/>
      <c r="L32" s="33"/>
      <c r="M32" s="20"/>
      <c r="N32" s="20"/>
      <c r="O32" s="20"/>
      <c r="P32" s="20"/>
      <c r="Q32" s="20"/>
      <c r="R32" s="20"/>
      <c r="S32" s="20"/>
      <c r="T32" s="22"/>
    </row>
    <row r="33" spans="1:20" s="100" customFormat="1" ht="15" customHeight="1" x14ac:dyDescent="0.25">
      <c r="A33" s="22"/>
      <c r="B33" s="34"/>
      <c r="C33" s="29"/>
      <c r="D33" s="29"/>
      <c r="E33" s="29"/>
      <c r="F33" s="29"/>
      <c r="G33" s="29"/>
      <c r="H33" s="29"/>
      <c r="I33" s="29"/>
      <c r="J33" s="32"/>
      <c r="K33" s="35"/>
      <c r="L33" s="33"/>
      <c r="M33" s="20"/>
      <c r="N33" s="20"/>
      <c r="O33" s="20"/>
      <c r="P33" s="20"/>
      <c r="Q33" s="20"/>
      <c r="R33" s="20"/>
      <c r="S33" s="20"/>
      <c r="T33" s="22"/>
    </row>
    <row r="34" spans="1:20" s="100" customFormat="1" ht="15" customHeight="1" x14ac:dyDescent="0.25">
      <c r="A34" s="22"/>
      <c r="B34" s="34"/>
      <c r="C34" s="29"/>
      <c r="D34" s="29"/>
      <c r="E34" s="29"/>
      <c r="F34" s="29"/>
      <c r="G34" s="29"/>
      <c r="H34" s="29"/>
      <c r="I34" s="29"/>
      <c r="J34" s="32"/>
      <c r="K34" s="35"/>
      <c r="L34" s="33"/>
      <c r="M34" s="20"/>
      <c r="N34" s="20"/>
      <c r="O34" s="20"/>
      <c r="P34" s="20"/>
      <c r="Q34" s="20"/>
      <c r="R34" s="20"/>
      <c r="S34" s="20"/>
      <c r="T34" s="22"/>
    </row>
    <row r="35" spans="1:20" s="100" customFormat="1" ht="15" customHeight="1" x14ac:dyDescent="0.25">
      <c r="A35" s="22"/>
      <c r="B35" s="34"/>
      <c r="C35" s="29"/>
      <c r="D35" s="29"/>
      <c r="E35" s="29"/>
      <c r="F35" s="32"/>
      <c r="G35" s="29"/>
      <c r="H35" s="29"/>
      <c r="I35" s="29"/>
      <c r="J35" s="32"/>
      <c r="K35" s="35"/>
      <c r="L35" s="33"/>
      <c r="M35" s="20"/>
      <c r="N35" s="20"/>
      <c r="O35" s="20"/>
      <c r="P35" s="20"/>
      <c r="Q35" s="20"/>
      <c r="R35" s="20"/>
      <c r="S35" s="20"/>
      <c r="T35" s="22"/>
    </row>
    <row r="36" spans="1:20" s="100" customFormat="1" ht="15" customHeight="1" x14ac:dyDescent="0.25">
      <c r="A36" s="22"/>
      <c r="B36" s="34"/>
      <c r="C36" s="29"/>
      <c r="D36" s="29"/>
      <c r="E36" s="29"/>
      <c r="F36" s="32"/>
      <c r="G36" s="29"/>
      <c r="H36" s="31"/>
      <c r="I36" s="31"/>
      <c r="J36" s="32"/>
      <c r="K36" s="35"/>
      <c r="L36" s="33"/>
      <c r="M36" s="20"/>
      <c r="N36" s="20"/>
      <c r="O36" s="20"/>
      <c r="P36" s="20"/>
      <c r="Q36" s="20"/>
      <c r="R36" s="20"/>
      <c r="S36" s="20"/>
      <c r="T36" s="22"/>
    </row>
    <row r="37" spans="1:20" s="100" customFormat="1" ht="15" customHeight="1" x14ac:dyDescent="0.25">
      <c r="A37" s="22"/>
      <c r="B37" s="34"/>
      <c r="C37" s="29"/>
      <c r="D37" s="29"/>
      <c r="E37" s="29"/>
      <c r="F37" s="32"/>
      <c r="G37" s="29"/>
      <c r="H37" s="29"/>
      <c r="I37" s="29"/>
      <c r="J37" s="32"/>
      <c r="K37" s="35"/>
      <c r="L37" s="33"/>
      <c r="M37" s="20"/>
      <c r="N37" s="20"/>
      <c r="O37" s="20"/>
      <c r="P37" s="20"/>
      <c r="Q37" s="20"/>
      <c r="R37" s="20"/>
      <c r="S37" s="20"/>
      <c r="T37" s="22"/>
    </row>
    <row r="38" spans="1:20" s="100" customFormat="1" ht="15" customHeight="1" x14ac:dyDescent="0.25">
      <c r="A38" s="22"/>
      <c r="B38" s="34"/>
      <c r="C38" s="29"/>
      <c r="D38" s="29"/>
      <c r="E38" s="29"/>
      <c r="F38" s="32"/>
      <c r="G38" s="29"/>
      <c r="H38" s="29"/>
      <c r="I38" s="29"/>
      <c r="J38" s="32"/>
      <c r="K38" s="35"/>
      <c r="L38" s="33"/>
      <c r="M38" s="20"/>
      <c r="N38" s="20"/>
      <c r="O38" s="20"/>
      <c r="P38" s="20"/>
      <c r="Q38" s="20"/>
      <c r="R38" s="20"/>
      <c r="S38" s="20"/>
      <c r="T38" s="22"/>
    </row>
    <row r="39" spans="1:20" s="100" customFormat="1" ht="15" customHeight="1" x14ac:dyDescent="0.25">
      <c r="A39" s="22"/>
      <c r="B39" s="34"/>
      <c r="C39" s="29"/>
      <c r="D39" s="29"/>
      <c r="E39" s="29"/>
      <c r="F39" s="32"/>
      <c r="G39" s="29"/>
      <c r="H39" s="29"/>
      <c r="I39" s="29"/>
      <c r="J39" s="32"/>
      <c r="K39" s="35"/>
      <c r="L39" s="33"/>
      <c r="M39" s="20"/>
      <c r="N39" s="20"/>
      <c r="O39" s="20"/>
      <c r="P39" s="20"/>
      <c r="Q39" s="20"/>
      <c r="R39" s="20"/>
      <c r="S39" s="20"/>
      <c r="T39" s="22"/>
    </row>
    <row r="40" spans="1:20" s="100" customFormat="1" ht="15" customHeight="1" x14ac:dyDescent="0.25">
      <c r="A40" s="22"/>
      <c r="B40" s="34"/>
      <c r="C40" s="29"/>
      <c r="D40" s="29"/>
      <c r="E40" s="29"/>
      <c r="F40" s="32"/>
      <c r="G40" s="29"/>
      <c r="H40" s="29"/>
      <c r="I40" s="29"/>
      <c r="J40" s="32"/>
      <c r="K40" s="35"/>
      <c r="L40" s="33"/>
      <c r="M40" s="20"/>
      <c r="N40" s="20"/>
      <c r="O40" s="20"/>
      <c r="P40" s="20"/>
      <c r="Q40" s="20"/>
      <c r="R40" s="20"/>
      <c r="S40" s="20"/>
      <c r="T40" s="22"/>
    </row>
    <row r="41" spans="1:20" s="100" customFormat="1" ht="15" customHeight="1" x14ac:dyDescent="0.25">
      <c r="A41" s="22"/>
      <c r="B41" s="34"/>
      <c r="C41" s="29"/>
      <c r="D41" s="29"/>
      <c r="E41" s="29"/>
      <c r="F41" s="32"/>
      <c r="G41" s="29"/>
      <c r="H41" s="29"/>
      <c r="I41" s="29"/>
      <c r="J41" s="32"/>
      <c r="K41" s="35"/>
      <c r="L41" s="33"/>
      <c r="M41" s="20"/>
      <c r="N41" s="20"/>
      <c r="O41" s="20"/>
      <c r="P41" s="20"/>
      <c r="Q41" s="20"/>
      <c r="R41" s="20"/>
      <c r="S41" s="20"/>
      <c r="T41" s="22"/>
    </row>
    <row r="42" spans="1:20" s="100" customFormat="1" ht="15" customHeight="1" x14ac:dyDescent="0.25">
      <c r="A42" s="22"/>
      <c r="B42" s="34"/>
      <c r="C42" s="29"/>
      <c r="D42" s="29"/>
      <c r="E42" s="29"/>
      <c r="F42" s="32"/>
      <c r="G42" s="29"/>
      <c r="H42" s="29"/>
      <c r="I42" s="29"/>
      <c r="J42" s="32"/>
      <c r="K42" s="35"/>
      <c r="L42" s="33"/>
      <c r="M42" s="20"/>
      <c r="N42" s="20"/>
      <c r="O42" s="20"/>
      <c r="P42" s="20"/>
      <c r="Q42" s="20"/>
      <c r="R42" s="20"/>
      <c r="S42" s="20"/>
      <c r="T42" s="22"/>
    </row>
    <row r="43" spans="1:20" s="100" customFormat="1" ht="15" customHeight="1" x14ac:dyDescent="0.25">
      <c r="A43" s="22"/>
      <c r="B43" s="34"/>
      <c r="C43" s="29"/>
      <c r="D43" s="29"/>
      <c r="E43" s="29"/>
      <c r="F43" s="32"/>
      <c r="G43" s="29"/>
      <c r="H43" s="29"/>
      <c r="I43" s="29"/>
      <c r="J43" s="32"/>
      <c r="K43" s="35"/>
      <c r="L43" s="33"/>
      <c r="M43" s="20"/>
      <c r="N43" s="20"/>
      <c r="O43" s="20"/>
      <c r="P43" s="20"/>
      <c r="Q43" s="20"/>
      <c r="R43" s="20"/>
      <c r="S43" s="20"/>
      <c r="T43" s="22"/>
    </row>
    <row r="44" spans="1:20" s="100" customFormat="1" ht="15" customHeight="1" x14ac:dyDescent="0.25">
      <c r="A44" s="22"/>
      <c r="B44" s="34"/>
      <c r="C44" s="29"/>
      <c r="D44" s="29"/>
      <c r="E44" s="29"/>
      <c r="F44" s="32"/>
      <c r="G44" s="29"/>
      <c r="H44" s="29"/>
      <c r="I44" s="29"/>
      <c r="J44" s="32"/>
      <c r="K44" s="35"/>
      <c r="L44" s="33"/>
      <c r="M44" s="20"/>
      <c r="N44" s="20"/>
      <c r="O44" s="20"/>
      <c r="P44" s="20"/>
      <c r="Q44" s="20"/>
      <c r="R44" s="20"/>
      <c r="S44" s="20"/>
      <c r="T44" s="22"/>
    </row>
    <row r="45" spans="1:20" s="100" customFormat="1" ht="15" customHeight="1" x14ac:dyDescent="0.25">
      <c r="A45" s="22"/>
      <c r="B45" s="34"/>
      <c r="C45" s="29"/>
      <c r="D45" s="29"/>
      <c r="E45" s="29"/>
      <c r="F45" s="32"/>
      <c r="G45" s="29"/>
      <c r="H45" s="29"/>
      <c r="I45" s="29"/>
      <c r="J45" s="32"/>
      <c r="K45" s="35"/>
      <c r="L45" s="33"/>
      <c r="M45" s="20"/>
      <c r="N45" s="20"/>
      <c r="O45" s="20"/>
      <c r="P45" s="20"/>
      <c r="Q45" s="20"/>
      <c r="R45" s="20"/>
      <c r="S45" s="20"/>
      <c r="T45" s="22"/>
    </row>
    <row r="46" spans="1:20" s="100" customFormat="1" ht="15" customHeight="1" x14ac:dyDescent="0.25">
      <c r="A46" s="22"/>
      <c r="B46" s="34"/>
      <c r="C46" s="29"/>
      <c r="D46" s="29"/>
      <c r="E46" s="29"/>
      <c r="F46" s="32"/>
      <c r="G46" s="29"/>
      <c r="H46" s="29"/>
      <c r="I46" s="29"/>
      <c r="J46" s="32"/>
      <c r="K46" s="35"/>
      <c r="L46" s="33"/>
      <c r="M46" s="20"/>
      <c r="N46" s="20"/>
      <c r="O46" s="20"/>
      <c r="P46" s="20"/>
      <c r="Q46" s="20"/>
      <c r="R46" s="20"/>
      <c r="S46" s="20"/>
      <c r="T46" s="22"/>
    </row>
    <row r="47" spans="1:20" s="100" customFormat="1" ht="15" customHeight="1" x14ac:dyDescent="0.25">
      <c r="A47" s="22"/>
      <c r="B47" s="34"/>
      <c r="C47" s="29"/>
      <c r="D47" s="29"/>
      <c r="E47" s="29"/>
      <c r="F47" s="32"/>
      <c r="G47" s="29"/>
      <c r="H47" s="29"/>
      <c r="I47" s="29"/>
      <c r="J47" s="32"/>
      <c r="K47" s="35"/>
      <c r="L47" s="33"/>
      <c r="M47" s="20"/>
      <c r="N47" s="20"/>
      <c r="O47" s="20"/>
      <c r="P47" s="20"/>
      <c r="Q47" s="20"/>
      <c r="R47" s="20"/>
      <c r="S47" s="20"/>
      <c r="T47" s="22"/>
    </row>
    <row r="48" spans="1:20" s="100" customFormat="1" ht="15" customHeight="1" x14ac:dyDescent="0.25">
      <c r="A48" s="22"/>
      <c r="B48" s="34"/>
      <c r="C48" s="29"/>
      <c r="D48" s="29"/>
      <c r="E48" s="29"/>
      <c r="F48" s="32"/>
      <c r="G48" s="29"/>
      <c r="H48" s="29"/>
      <c r="I48" s="29"/>
      <c r="J48" s="32"/>
      <c r="K48" s="35"/>
      <c r="L48" s="33"/>
      <c r="M48" s="20"/>
      <c r="N48" s="20"/>
      <c r="O48" s="20"/>
      <c r="P48" s="20"/>
      <c r="Q48" s="20"/>
      <c r="R48" s="20"/>
      <c r="S48" s="20"/>
      <c r="T48" s="22"/>
    </row>
    <row r="49" spans="1:11" ht="23" thickBot="1" x14ac:dyDescent="0.5">
      <c r="A49" s="19"/>
      <c r="B49" s="36"/>
      <c r="C49" s="37"/>
      <c r="D49" s="37"/>
      <c r="E49" s="38"/>
      <c r="F49" s="38"/>
      <c r="G49" s="38"/>
      <c r="H49" s="38"/>
      <c r="I49" s="38"/>
      <c r="J49" s="38"/>
      <c r="K49" s="39"/>
    </row>
    <row r="50" spans="1:11" ht="36" customHeight="1" x14ac:dyDescent="0.45">
      <c r="A50" s="19"/>
      <c r="B50" s="18"/>
      <c r="C50" s="18"/>
      <c r="D50" s="18"/>
      <c r="F50" s="18"/>
      <c r="G50" s="18"/>
      <c r="H50" s="18"/>
      <c r="I50" s="18"/>
      <c r="J50" s="18"/>
    </row>
    <row r="51" spans="1:11" x14ac:dyDescent="0.45">
      <c r="A51" s="19"/>
      <c r="B51" s="19"/>
      <c r="C51" s="19"/>
      <c r="D51" s="19"/>
    </row>
    <row r="52" spans="1:11" x14ac:dyDescent="0.45">
      <c r="A52" s="19"/>
      <c r="B52" s="19"/>
      <c r="C52" s="19"/>
      <c r="D52" s="19"/>
    </row>
    <row r="54" spans="1:11" x14ac:dyDescent="0.45">
      <c r="G54" s="18"/>
      <c r="H54" s="19"/>
      <c r="I54" s="19"/>
    </row>
    <row r="55" spans="1:11" x14ac:dyDescent="0.45">
      <c r="G55" s="40"/>
    </row>
  </sheetData>
  <sheetProtection sheet="1"/>
  <mergeCells count="1">
    <mergeCell ref="C14:E14"/>
  </mergeCells>
  <phoneticPr fontId="36" type="noConversion"/>
  <pageMargins left="0.25" right="0.25" top="0.75" bottom="0.75" header="0.3" footer="0.3"/>
  <pageSetup paperSize="9" scale="81"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workbookViewId="0"/>
  </sheetViews>
  <sheetFormatPr defaultColWidth="9.1796875" defaultRowHeight="12.5" x14ac:dyDescent="0.25"/>
  <cols>
    <col min="1" max="1" width="11.7265625" style="43" customWidth="1"/>
    <col min="2" max="2" width="22.453125" style="43" customWidth="1"/>
    <col min="3" max="3" width="15.81640625" style="43" customWidth="1"/>
    <col min="4" max="4" width="84.26953125" style="43" customWidth="1"/>
    <col min="5" max="16384" width="9.1796875" style="43"/>
  </cols>
  <sheetData>
    <row r="1" spans="2:4" ht="20" x14ac:dyDescent="0.4">
      <c r="B1" s="44" t="s">
        <v>230</v>
      </c>
      <c r="C1" s="42"/>
      <c r="D1" s="42"/>
    </row>
    <row r="2" spans="2:4" ht="14" x14ac:dyDescent="0.3">
      <c r="B2" s="176" t="str">
        <f>Tradingname</f>
        <v>SEA Gas Partnership</v>
      </c>
      <c r="C2" s="177"/>
    </row>
    <row r="3" spans="2:4" ht="15.75" customHeight="1" x14ac:dyDescent="0.7">
      <c r="B3" s="178" t="s">
        <v>182</v>
      </c>
      <c r="C3" s="179">
        <f>Yearending</f>
        <v>44377</v>
      </c>
      <c r="D3" s="83"/>
    </row>
    <row r="4" spans="2:4" ht="20" x14ac:dyDescent="0.4">
      <c r="B4" s="41"/>
    </row>
  </sheetData>
  <pageMargins left="0.25" right="0.25"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70" zoomScaleNormal="70" workbookViewId="0"/>
  </sheetViews>
  <sheetFormatPr defaultRowHeight="12.5" x14ac:dyDescent="0.25"/>
  <cols>
    <col min="1" max="1" width="10.7265625" customWidth="1"/>
    <col min="2" max="2" width="20" style="110" customWidth="1"/>
    <col min="3" max="3" width="27.453125" customWidth="1"/>
    <col min="4" max="4" width="16.81640625" style="110" bestFit="1" customWidth="1"/>
    <col min="5" max="5" width="19.81640625" customWidth="1"/>
    <col min="6" max="6" width="21.453125" customWidth="1"/>
    <col min="7" max="7" width="59" customWidth="1"/>
    <col min="8" max="8" width="2.81640625" customWidth="1"/>
  </cols>
  <sheetData>
    <row r="1" spans="1:9" x14ac:dyDescent="0.25">
      <c r="A1" s="111" t="s">
        <v>239</v>
      </c>
      <c r="B1" s="112" t="s">
        <v>240</v>
      </c>
      <c r="C1" s="111" t="s">
        <v>241</v>
      </c>
      <c r="D1" s="112" t="s">
        <v>242</v>
      </c>
      <c r="E1" s="111" t="s">
        <v>269</v>
      </c>
      <c r="F1" s="111" t="s">
        <v>245</v>
      </c>
      <c r="G1" s="111" t="s">
        <v>246</v>
      </c>
    </row>
    <row r="2" spans="1:9" s="115" customFormat="1" ht="25" x14ac:dyDescent="0.25">
      <c r="A2" s="113">
        <v>43314</v>
      </c>
      <c r="B2" s="114">
        <v>1</v>
      </c>
      <c r="C2" s="115" t="s">
        <v>243</v>
      </c>
      <c r="D2" s="114"/>
      <c r="F2" s="116" t="s">
        <v>266</v>
      </c>
      <c r="G2" s="116" t="s">
        <v>244</v>
      </c>
    </row>
    <row r="3" spans="1:9" s="115" customFormat="1" ht="25" x14ac:dyDescent="0.25">
      <c r="A3" s="113">
        <v>43318</v>
      </c>
      <c r="B3" s="114">
        <v>2</v>
      </c>
      <c r="C3" s="115" t="s">
        <v>252</v>
      </c>
      <c r="D3" s="114">
        <v>2.1</v>
      </c>
      <c r="E3" s="115" t="s">
        <v>253</v>
      </c>
      <c r="F3" s="115" t="s">
        <v>254</v>
      </c>
      <c r="G3" s="116" t="s">
        <v>255</v>
      </c>
      <c r="I3" s="118"/>
    </row>
    <row r="4" spans="1:9" s="115" customFormat="1" ht="25" x14ac:dyDescent="0.25">
      <c r="A4" s="113">
        <v>43314</v>
      </c>
      <c r="B4" s="114">
        <v>3</v>
      </c>
      <c r="C4" s="115" t="s">
        <v>247</v>
      </c>
      <c r="D4" s="114">
        <v>3.1</v>
      </c>
      <c r="E4" s="115" t="s">
        <v>270</v>
      </c>
      <c r="F4" s="115" t="s">
        <v>267</v>
      </c>
      <c r="G4" s="116" t="s">
        <v>264</v>
      </c>
      <c r="I4" s="118"/>
    </row>
    <row r="5" spans="1:9" s="115" customFormat="1" ht="26.25" customHeight="1" x14ac:dyDescent="0.25">
      <c r="A5" s="113">
        <v>43314</v>
      </c>
      <c r="B5" s="114">
        <v>4</v>
      </c>
      <c r="C5" s="115" t="s">
        <v>248</v>
      </c>
      <c r="D5" s="114" t="s">
        <v>249</v>
      </c>
      <c r="E5" s="115" t="s">
        <v>271</v>
      </c>
      <c r="F5" s="115" t="s">
        <v>250</v>
      </c>
      <c r="G5" s="116" t="s">
        <v>251</v>
      </c>
      <c r="I5" s="118"/>
    </row>
    <row r="6" spans="1:9" s="115" customFormat="1" ht="37.5" x14ac:dyDescent="0.25">
      <c r="A6" s="113">
        <v>43318</v>
      </c>
      <c r="B6" s="114">
        <v>5</v>
      </c>
      <c r="C6" s="115" t="s">
        <v>248</v>
      </c>
      <c r="D6" s="114" t="s">
        <v>249</v>
      </c>
      <c r="E6" s="115" t="s">
        <v>256</v>
      </c>
      <c r="F6" s="115" t="s">
        <v>257</v>
      </c>
      <c r="G6" s="116" t="s">
        <v>258</v>
      </c>
      <c r="I6" s="118"/>
    </row>
    <row r="7" spans="1:9" s="115" customFormat="1" ht="87.5" x14ac:dyDescent="0.25">
      <c r="A7" s="113">
        <v>43318</v>
      </c>
      <c r="B7" s="114">
        <v>6</v>
      </c>
      <c r="C7" s="115" t="s">
        <v>248</v>
      </c>
      <c r="D7" s="117" t="s">
        <v>249</v>
      </c>
      <c r="E7" s="118" t="s">
        <v>261</v>
      </c>
      <c r="F7" s="118" t="s">
        <v>262</v>
      </c>
      <c r="G7" s="119" t="s">
        <v>272</v>
      </c>
      <c r="I7" s="118"/>
    </row>
    <row r="8" spans="1:9" x14ac:dyDescent="0.25">
      <c r="A8" s="113">
        <v>43318</v>
      </c>
      <c r="B8" s="114">
        <v>7</v>
      </c>
      <c r="C8" s="115" t="s">
        <v>248</v>
      </c>
      <c r="D8" s="117" t="s">
        <v>249</v>
      </c>
      <c r="E8" s="115" t="s">
        <v>263</v>
      </c>
      <c r="F8" s="115" t="s">
        <v>268</v>
      </c>
      <c r="G8" s="115" t="s">
        <v>265</v>
      </c>
      <c r="I8" s="118"/>
    </row>
    <row r="9" spans="1:9" x14ac:dyDescent="0.25">
      <c r="A9" s="113">
        <v>43991</v>
      </c>
      <c r="B9" s="114">
        <v>8</v>
      </c>
      <c r="C9" s="115" t="s">
        <v>247</v>
      </c>
      <c r="D9" s="114">
        <v>3.1</v>
      </c>
      <c r="E9" s="115" t="s">
        <v>276</v>
      </c>
      <c r="F9" s="115" t="s">
        <v>275</v>
      </c>
      <c r="G9" s="115" t="s">
        <v>277</v>
      </c>
      <c r="I9" s="118"/>
    </row>
    <row r="10" spans="1:9" x14ac:dyDescent="0.25">
      <c r="A10" s="113">
        <v>43991</v>
      </c>
      <c r="B10" s="114">
        <v>9</v>
      </c>
      <c r="C10" s="115" t="s">
        <v>247</v>
      </c>
      <c r="D10" s="114">
        <v>3.1</v>
      </c>
      <c r="E10" s="115" t="s">
        <v>278</v>
      </c>
      <c r="F10" s="115" t="s">
        <v>268</v>
      </c>
      <c r="G10" s="118" t="s">
        <v>306</v>
      </c>
      <c r="I10" s="118"/>
    </row>
    <row r="11" spans="1:9" ht="37.5" x14ac:dyDescent="0.25">
      <c r="A11" s="113">
        <v>43991</v>
      </c>
      <c r="B11" s="114">
        <v>10</v>
      </c>
      <c r="C11" s="115" t="s">
        <v>247</v>
      </c>
      <c r="D11" s="114">
        <v>3.1</v>
      </c>
      <c r="E11" s="116" t="s">
        <v>281</v>
      </c>
      <c r="F11" s="115" t="s">
        <v>283</v>
      </c>
      <c r="G11" s="116" t="s">
        <v>282</v>
      </c>
      <c r="I11" s="118"/>
    </row>
    <row r="12" spans="1:9" x14ac:dyDescent="0.25">
      <c r="A12" s="113">
        <v>43991</v>
      </c>
      <c r="B12" s="114">
        <v>11</v>
      </c>
      <c r="C12" s="115" t="s">
        <v>279</v>
      </c>
      <c r="D12" s="117" t="s">
        <v>294</v>
      </c>
      <c r="E12" s="118" t="s">
        <v>295</v>
      </c>
      <c r="F12" s="118" t="s">
        <v>275</v>
      </c>
      <c r="G12" s="118" t="s">
        <v>296</v>
      </c>
      <c r="I12" s="118"/>
    </row>
    <row r="13" spans="1:9" ht="37.5" x14ac:dyDescent="0.25">
      <c r="A13" s="113">
        <v>44028</v>
      </c>
      <c r="B13" s="114">
        <v>12</v>
      </c>
      <c r="C13" s="118" t="s">
        <v>285</v>
      </c>
      <c r="D13" s="114" t="s">
        <v>161</v>
      </c>
      <c r="E13" s="118" t="s">
        <v>293</v>
      </c>
      <c r="F13" s="119" t="s">
        <v>287</v>
      </c>
      <c r="G13" s="119" t="s">
        <v>286</v>
      </c>
      <c r="I13" s="118"/>
    </row>
    <row r="14" spans="1:9" ht="37.5" x14ac:dyDescent="0.25">
      <c r="A14" s="113">
        <v>43999</v>
      </c>
      <c r="B14" s="114">
        <v>13</v>
      </c>
      <c r="C14" s="118" t="s">
        <v>288</v>
      </c>
      <c r="D14" s="117" t="s">
        <v>289</v>
      </c>
      <c r="E14" s="118" t="s">
        <v>290</v>
      </c>
      <c r="F14" s="119" t="s">
        <v>291</v>
      </c>
      <c r="G14" s="119" t="s">
        <v>292</v>
      </c>
      <c r="I14" s="118"/>
    </row>
    <row r="15" spans="1:9" x14ac:dyDescent="0.25">
      <c r="A15" s="113">
        <v>43991</v>
      </c>
      <c r="B15" s="114">
        <v>14</v>
      </c>
      <c r="C15" s="115" t="s">
        <v>248</v>
      </c>
      <c r="D15" s="114"/>
      <c r="E15" s="115"/>
      <c r="F15" s="115"/>
      <c r="G15" s="115" t="s">
        <v>280</v>
      </c>
      <c r="I15" s="118"/>
    </row>
    <row r="16" spans="1:9" x14ac:dyDescent="0.25">
      <c r="A16" s="113">
        <v>44038</v>
      </c>
      <c r="B16" s="114">
        <v>15</v>
      </c>
      <c r="C16" s="115" t="s">
        <v>325</v>
      </c>
      <c r="D16" s="117" t="s">
        <v>301</v>
      </c>
      <c r="E16" s="118" t="s">
        <v>299</v>
      </c>
      <c r="F16" s="118" t="s">
        <v>300</v>
      </c>
      <c r="G16" s="119" t="s">
        <v>302</v>
      </c>
      <c r="I16" s="118"/>
    </row>
    <row r="17" spans="1:9" x14ac:dyDescent="0.25">
      <c r="A17" s="122">
        <v>44038</v>
      </c>
      <c r="B17" s="114">
        <v>16</v>
      </c>
      <c r="C17" s="115" t="s">
        <v>247</v>
      </c>
      <c r="D17" s="114">
        <v>3.1</v>
      </c>
      <c r="E17" s="118" t="s">
        <v>303</v>
      </c>
      <c r="F17" s="115" t="s">
        <v>275</v>
      </c>
      <c r="G17" s="118" t="s">
        <v>304</v>
      </c>
      <c r="I17" s="118"/>
    </row>
    <row r="18" spans="1:9" x14ac:dyDescent="0.25">
      <c r="A18" s="122">
        <v>44038</v>
      </c>
      <c r="B18" s="114">
        <v>17</v>
      </c>
      <c r="C18" s="115" t="s">
        <v>247</v>
      </c>
      <c r="D18" s="114">
        <v>3.1</v>
      </c>
      <c r="E18" s="118" t="s">
        <v>305</v>
      </c>
      <c r="F18" s="115" t="s">
        <v>268</v>
      </c>
      <c r="G18" s="118" t="s">
        <v>307</v>
      </c>
      <c r="I18" s="118"/>
    </row>
    <row r="19" spans="1:9" x14ac:dyDescent="0.25">
      <c r="A19" s="113">
        <v>44038</v>
      </c>
      <c r="B19" s="114">
        <v>18</v>
      </c>
      <c r="C19" s="115" t="s">
        <v>325</v>
      </c>
      <c r="D19" s="117" t="s">
        <v>249</v>
      </c>
      <c r="E19" s="118" t="s">
        <v>311</v>
      </c>
      <c r="F19" s="118" t="s">
        <v>312</v>
      </c>
      <c r="G19" s="119" t="s">
        <v>313</v>
      </c>
    </row>
    <row r="20" spans="1:9" x14ac:dyDescent="0.25">
      <c r="A20" s="113">
        <v>44038</v>
      </c>
      <c r="B20" s="114">
        <v>19</v>
      </c>
      <c r="C20" s="122" t="s">
        <v>325</v>
      </c>
      <c r="D20" s="117" t="s">
        <v>301</v>
      </c>
      <c r="E20" s="118" t="s">
        <v>310</v>
      </c>
      <c r="F20" s="118" t="s">
        <v>312</v>
      </c>
      <c r="G20" s="119" t="s">
        <v>314</v>
      </c>
    </row>
    <row r="21" spans="1:9" x14ac:dyDescent="0.25">
      <c r="A21" s="113">
        <v>44038</v>
      </c>
      <c r="B21" s="114">
        <v>20</v>
      </c>
      <c r="C21" s="118" t="s">
        <v>316</v>
      </c>
      <c r="D21" s="114">
        <v>4.0999999999999996</v>
      </c>
      <c r="E21" s="118" t="s">
        <v>317</v>
      </c>
      <c r="F21" s="118" t="s">
        <v>275</v>
      </c>
      <c r="G21" s="118" t="s">
        <v>318</v>
      </c>
      <c r="I21" s="118"/>
    </row>
    <row r="22" spans="1:9" x14ac:dyDescent="0.25">
      <c r="A22" s="113">
        <v>44038</v>
      </c>
      <c r="B22" s="114">
        <v>21</v>
      </c>
      <c r="C22" s="118" t="s">
        <v>316</v>
      </c>
      <c r="D22" s="114">
        <v>4.0999999999999996</v>
      </c>
      <c r="E22" s="118" t="s">
        <v>320</v>
      </c>
      <c r="F22" s="118" t="s">
        <v>321</v>
      </c>
      <c r="G22" s="118" t="s">
        <v>322</v>
      </c>
    </row>
    <row r="23" spans="1:9" ht="25" x14ac:dyDescent="0.25">
      <c r="A23" s="113">
        <v>44038</v>
      </c>
      <c r="B23" s="114">
        <v>22</v>
      </c>
      <c r="C23" s="118" t="s">
        <v>316</v>
      </c>
      <c r="D23" s="114">
        <v>4.0999999999999996</v>
      </c>
      <c r="E23" s="119" t="s">
        <v>324</v>
      </c>
      <c r="F23" s="118" t="s">
        <v>268</v>
      </c>
      <c r="G23" s="119" t="s">
        <v>319</v>
      </c>
    </row>
    <row r="24" spans="1:9" ht="25" x14ac:dyDescent="0.25">
      <c r="A24" s="113">
        <v>44038</v>
      </c>
      <c r="B24" s="114">
        <v>23</v>
      </c>
      <c r="C24" s="122" t="s">
        <v>325</v>
      </c>
      <c r="D24" s="117" t="s">
        <v>326</v>
      </c>
      <c r="E24" s="119" t="s">
        <v>328</v>
      </c>
      <c r="F24" s="115" t="s">
        <v>257</v>
      </c>
      <c r="G24" s="119" t="s">
        <v>327</v>
      </c>
    </row>
    <row r="25" spans="1:9" x14ac:dyDescent="0.25">
      <c r="A25" s="113">
        <v>44326</v>
      </c>
      <c r="B25" s="114">
        <v>24</v>
      </c>
      <c r="C25" s="122" t="s">
        <v>285</v>
      </c>
      <c r="D25" s="117"/>
      <c r="E25" s="119" t="s">
        <v>530</v>
      </c>
      <c r="F25" s="119" t="s">
        <v>433</v>
      </c>
      <c r="G25" s="116" t="s">
        <v>540</v>
      </c>
    </row>
    <row r="26" spans="1:9" x14ac:dyDescent="0.25">
      <c r="A26" s="113">
        <v>44326</v>
      </c>
      <c r="B26" s="114">
        <v>25</v>
      </c>
      <c r="C26" s="154" t="s">
        <v>434</v>
      </c>
      <c r="D26" s="114"/>
      <c r="E26" s="155" t="s">
        <v>435</v>
      </c>
      <c r="F26" s="115" t="s">
        <v>436</v>
      </c>
      <c r="G26" s="155" t="s">
        <v>547</v>
      </c>
    </row>
    <row r="27" spans="1:9" x14ac:dyDescent="0.25">
      <c r="A27" s="113">
        <v>44326</v>
      </c>
      <c r="B27" s="114">
        <v>26</v>
      </c>
      <c r="C27" s="154" t="s">
        <v>434</v>
      </c>
      <c r="D27" s="114"/>
      <c r="E27" s="155" t="s">
        <v>437</v>
      </c>
      <c r="F27" s="115" t="s">
        <v>436</v>
      </c>
      <c r="G27" s="155" t="s">
        <v>438</v>
      </c>
    </row>
    <row r="28" spans="1:9" ht="25" x14ac:dyDescent="0.25">
      <c r="A28" s="113">
        <v>44326</v>
      </c>
      <c r="B28" s="114">
        <v>27</v>
      </c>
      <c r="C28" s="154" t="s">
        <v>434</v>
      </c>
      <c r="D28" s="114"/>
      <c r="E28" s="155" t="s">
        <v>439</v>
      </c>
      <c r="F28" s="115" t="s">
        <v>436</v>
      </c>
      <c r="G28" s="155" t="s">
        <v>440</v>
      </c>
    </row>
    <row r="29" spans="1:9" x14ac:dyDescent="0.25">
      <c r="A29" s="113">
        <v>44326</v>
      </c>
      <c r="B29" s="114">
        <v>28</v>
      </c>
      <c r="C29" s="154" t="s">
        <v>441</v>
      </c>
      <c r="D29" s="114"/>
      <c r="E29" s="155" t="s">
        <v>290</v>
      </c>
      <c r="F29" s="115" t="s">
        <v>442</v>
      </c>
      <c r="G29" s="155" t="s">
        <v>443</v>
      </c>
    </row>
    <row r="30" spans="1:9" ht="37.5" x14ac:dyDescent="0.25">
      <c r="A30" s="113">
        <v>44326</v>
      </c>
      <c r="B30" s="114">
        <v>29</v>
      </c>
      <c r="C30" s="154" t="s">
        <v>395</v>
      </c>
      <c r="D30" s="117"/>
      <c r="E30" s="119"/>
      <c r="F30" s="115" t="s">
        <v>444</v>
      </c>
      <c r="G30" s="155" t="s">
        <v>445</v>
      </c>
    </row>
    <row r="31" spans="1:9" ht="25" x14ac:dyDescent="0.25">
      <c r="A31" s="113">
        <v>44326</v>
      </c>
      <c r="B31" s="114">
        <v>30</v>
      </c>
      <c r="C31" s="118" t="s">
        <v>411</v>
      </c>
      <c r="D31" s="114">
        <v>1.2</v>
      </c>
      <c r="E31" s="118" t="s">
        <v>412</v>
      </c>
      <c r="F31" s="118" t="s">
        <v>257</v>
      </c>
      <c r="G31" s="151" t="s">
        <v>413</v>
      </c>
    </row>
    <row r="32" spans="1:9" ht="100" x14ac:dyDescent="0.25">
      <c r="A32" s="113">
        <v>44326</v>
      </c>
      <c r="B32" s="114">
        <v>31</v>
      </c>
      <c r="C32" s="118" t="s">
        <v>414</v>
      </c>
      <c r="D32" s="114">
        <v>2.1</v>
      </c>
      <c r="E32" s="155" t="s">
        <v>446</v>
      </c>
      <c r="F32" s="118" t="s">
        <v>428</v>
      </c>
      <c r="G32" s="119" t="s">
        <v>429</v>
      </c>
    </row>
    <row r="33" spans="1:7" ht="25" x14ac:dyDescent="0.25">
      <c r="A33" s="113">
        <v>44326</v>
      </c>
      <c r="B33" s="114">
        <v>32</v>
      </c>
      <c r="C33" s="118" t="s">
        <v>414</v>
      </c>
      <c r="D33" s="114">
        <v>2.1</v>
      </c>
      <c r="E33" s="155" t="s">
        <v>553</v>
      </c>
      <c r="F33" s="118" t="s">
        <v>268</v>
      </c>
      <c r="G33" s="119" t="s">
        <v>554</v>
      </c>
    </row>
    <row r="34" spans="1:7" ht="25" x14ac:dyDescent="0.25">
      <c r="A34" s="113">
        <v>44326</v>
      </c>
      <c r="B34" s="114">
        <v>33</v>
      </c>
      <c r="C34" s="118" t="s">
        <v>414</v>
      </c>
      <c r="D34" s="114">
        <v>2.1</v>
      </c>
      <c r="E34" s="156" t="s">
        <v>447</v>
      </c>
      <c r="F34" s="156" t="s">
        <v>268</v>
      </c>
      <c r="G34" s="155" t="s">
        <v>448</v>
      </c>
    </row>
    <row r="35" spans="1:7" x14ac:dyDescent="0.25">
      <c r="A35" s="113">
        <v>44326</v>
      </c>
      <c r="B35" s="114">
        <v>34</v>
      </c>
      <c r="C35" s="157" t="s">
        <v>414</v>
      </c>
      <c r="D35" s="158">
        <v>2.1</v>
      </c>
      <c r="E35" s="159" t="s">
        <v>449</v>
      </c>
      <c r="F35" s="159" t="s">
        <v>450</v>
      </c>
      <c r="G35" s="160" t="s">
        <v>451</v>
      </c>
    </row>
    <row r="36" spans="1:7" x14ac:dyDescent="0.25">
      <c r="A36" s="113">
        <v>44326</v>
      </c>
      <c r="B36" s="114">
        <v>35</v>
      </c>
      <c r="C36" s="157" t="s">
        <v>414</v>
      </c>
      <c r="D36" s="158">
        <v>2.1</v>
      </c>
      <c r="E36" s="159" t="s">
        <v>452</v>
      </c>
      <c r="F36" s="159" t="s">
        <v>257</v>
      </c>
      <c r="G36" s="160" t="s">
        <v>453</v>
      </c>
    </row>
    <row r="37" spans="1:7" x14ac:dyDescent="0.25">
      <c r="A37" s="113">
        <v>44326</v>
      </c>
      <c r="B37" s="114">
        <v>36</v>
      </c>
      <c r="C37" s="118" t="s">
        <v>414</v>
      </c>
      <c r="D37" s="114">
        <v>2.1</v>
      </c>
      <c r="E37" s="156" t="s">
        <v>454</v>
      </c>
      <c r="F37" s="156" t="s">
        <v>268</v>
      </c>
      <c r="G37" s="155" t="s">
        <v>455</v>
      </c>
    </row>
    <row r="38" spans="1:7" ht="25" x14ac:dyDescent="0.25">
      <c r="A38" s="113">
        <v>44326</v>
      </c>
      <c r="B38" s="114">
        <v>37</v>
      </c>
      <c r="C38" s="118" t="s">
        <v>415</v>
      </c>
      <c r="D38" s="114" t="s">
        <v>416</v>
      </c>
      <c r="E38" s="156" t="s">
        <v>456</v>
      </c>
      <c r="F38" s="118" t="s">
        <v>257</v>
      </c>
      <c r="G38" s="119" t="s">
        <v>430</v>
      </c>
    </row>
    <row r="39" spans="1:7" ht="25" x14ac:dyDescent="0.25">
      <c r="A39" s="113">
        <v>44326</v>
      </c>
      <c r="B39" s="114">
        <v>38</v>
      </c>
      <c r="C39" s="118" t="s">
        <v>415</v>
      </c>
      <c r="D39" s="114" t="s">
        <v>416</v>
      </c>
      <c r="E39" s="118"/>
      <c r="F39" s="119" t="s">
        <v>431</v>
      </c>
      <c r="G39" s="155" t="s">
        <v>555</v>
      </c>
    </row>
    <row r="40" spans="1:7" ht="37.5" x14ac:dyDescent="0.25">
      <c r="A40" s="113">
        <v>44326</v>
      </c>
      <c r="B40" s="114">
        <v>39</v>
      </c>
      <c r="C40" s="115" t="s">
        <v>415</v>
      </c>
      <c r="D40" s="114" t="s">
        <v>416</v>
      </c>
      <c r="E40" s="115" t="s">
        <v>417</v>
      </c>
      <c r="F40" s="119" t="s">
        <v>432</v>
      </c>
      <c r="G40" s="155" t="s">
        <v>457</v>
      </c>
    </row>
    <row r="41" spans="1:7" ht="37.5" x14ac:dyDescent="0.25">
      <c r="A41" s="113">
        <v>44326</v>
      </c>
      <c r="B41" s="114">
        <v>40</v>
      </c>
      <c r="C41" s="115" t="s">
        <v>415</v>
      </c>
      <c r="D41" s="114" t="s">
        <v>416</v>
      </c>
      <c r="E41" s="115" t="s">
        <v>418</v>
      </c>
      <c r="F41" s="119" t="s">
        <v>433</v>
      </c>
      <c r="G41" s="116" t="s">
        <v>458</v>
      </c>
    </row>
    <row r="42" spans="1:7" x14ac:dyDescent="0.25">
      <c r="A42" s="113">
        <v>44326</v>
      </c>
      <c r="B42" s="114">
        <v>41</v>
      </c>
      <c r="C42" s="115" t="s">
        <v>415</v>
      </c>
      <c r="D42" s="114" t="s">
        <v>416</v>
      </c>
      <c r="E42" s="115" t="s">
        <v>459</v>
      </c>
      <c r="F42" s="155" t="s">
        <v>268</v>
      </c>
      <c r="G42" s="116" t="s">
        <v>460</v>
      </c>
    </row>
    <row r="43" spans="1:7" ht="25" x14ac:dyDescent="0.25">
      <c r="A43" s="113">
        <v>44326</v>
      </c>
      <c r="B43" s="114">
        <v>42</v>
      </c>
      <c r="C43" s="115" t="s">
        <v>532</v>
      </c>
      <c r="D43" s="117" t="s">
        <v>536</v>
      </c>
      <c r="E43" s="115" t="s">
        <v>533</v>
      </c>
      <c r="F43" s="119" t="s">
        <v>534</v>
      </c>
      <c r="G43" s="119" t="s">
        <v>535</v>
      </c>
    </row>
    <row r="44" spans="1:7" ht="50" x14ac:dyDescent="0.25">
      <c r="A44" s="113">
        <v>44326</v>
      </c>
      <c r="B44" s="114">
        <v>43</v>
      </c>
      <c r="C44" s="115" t="s">
        <v>461</v>
      </c>
      <c r="D44" s="114" t="s">
        <v>462</v>
      </c>
      <c r="E44" s="115" t="s">
        <v>463</v>
      </c>
      <c r="F44" s="155" t="s">
        <v>262</v>
      </c>
      <c r="G44" s="116" t="s">
        <v>464</v>
      </c>
    </row>
    <row r="45" spans="1:7" x14ac:dyDescent="0.25">
      <c r="A45" s="113">
        <v>44326</v>
      </c>
      <c r="B45" s="114">
        <v>44</v>
      </c>
      <c r="C45" s="115" t="s">
        <v>465</v>
      </c>
      <c r="D45" s="114" t="s">
        <v>466</v>
      </c>
      <c r="E45" s="115" t="s">
        <v>463</v>
      </c>
      <c r="F45" s="155" t="s">
        <v>262</v>
      </c>
      <c r="G45" s="116" t="s">
        <v>467</v>
      </c>
    </row>
    <row r="46" spans="1:7" x14ac:dyDescent="0.25">
      <c r="A46" s="113">
        <v>44326</v>
      </c>
      <c r="B46" s="114">
        <v>45</v>
      </c>
      <c r="C46" s="115" t="s">
        <v>468</v>
      </c>
      <c r="D46" s="114" t="s">
        <v>466</v>
      </c>
      <c r="E46" s="115" t="s">
        <v>469</v>
      </c>
      <c r="F46" s="155" t="s">
        <v>268</v>
      </c>
      <c r="G46" s="116" t="s">
        <v>470</v>
      </c>
    </row>
    <row r="47" spans="1:7" x14ac:dyDescent="0.25">
      <c r="A47" s="113">
        <v>44326</v>
      </c>
      <c r="B47" s="114">
        <v>46</v>
      </c>
      <c r="C47" s="115" t="s">
        <v>468</v>
      </c>
      <c r="D47" s="114" t="s">
        <v>466</v>
      </c>
      <c r="E47" s="115" t="s">
        <v>471</v>
      </c>
      <c r="F47" s="155" t="s">
        <v>472</v>
      </c>
      <c r="G47" s="116" t="s">
        <v>473</v>
      </c>
    </row>
    <row r="48" spans="1:7" x14ac:dyDescent="0.25">
      <c r="A48" s="113">
        <v>44326</v>
      </c>
      <c r="B48" s="114">
        <v>47</v>
      </c>
      <c r="C48" s="115" t="s">
        <v>419</v>
      </c>
      <c r="D48" s="114"/>
      <c r="E48" s="115" t="s">
        <v>538</v>
      </c>
      <c r="F48" s="119" t="s">
        <v>433</v>
      </c>
      <c r="G48" s="116" t="s">
        <v>539</v>
      </c>
    </row>
    <row r="49" spans="1:7" x14ac:dyDescent="0.25">
      <c r="A49" s="113">
        <v>44326</v>
      </c>
      <c r="B49" s="114">
        <v>48</v>
      </c>
      <c r="C49" s="115" t="s">
        <v>419</v>
      </c>
      <c r="D49" s="114">
        <v>3.1</v>
      </c>
      <c r="E49" s="115" t="s">
        <v>420</v>
      </c>
      <c r="F49" s="116" t="s">
        <v>474</v>
      </c>
      <c r="G49" s="116" t="s">
        <v>475</v>
      </c>
    </row>
    <row r="50" spans="1:7" x14ac:dyDescent="0.25">
      <c r="A50" s="113">
        <v>44326</v>
      </c>
      <c r="B50" s="114">
        <v>49</v>
      </c>
      <c r="C50" s="115" t="s">
        <v>419</v>
      </c>
      <c r="D50" s="114">
        <v>3.1</v>
      </c>
      <c r="E50" s="115" t="s">
        <v>421</v>
      </c>
      <c r="F50" s="116" t="s">
        <v>257</v>
      </c>
      <c r="G50" s="116" t="s">
        <v>476</v>
      </c>
    </row>
    <row r="51" spans="1:7" ht="137.5" x14ac:dyDescent="0.25">
      <c r="A51" s="113">
        <v>44326</v>
      </c>
      <c r="B51" s="114">
        <v>50</v>
      </c>
      <c r="C51" s="115" t="s">
        <v>419</v>
      </c>
      <c r="D51" s="114">
        <v>3.1</v>
      </c>
      <c r="E51" s="115" t="s">
        <v>477</v>
      </c>
      <c r="F51" s="116" t="s">
        <v>478</v>
      </c>
      <c r="G51" s="116" t="s">
        <v>479</v>
      </c>
    </row>
    <row r="52" spans="1:7" ht="25" x14ac:dyDescent="0.25">
      <c r="A52" s="113">
        <v>44326</v>
      </c>
      <c r="B52" s="114">
        <v>51</v>
      </c>
      <c r="C52" s="115" t="s">
        <v>419</v>
      </c>
      <c r="D52" s="114">
        <v>3.1</v>
      </c>
      <c r="E52" s="115" t="s">
        <v>480</v>
      </c>
      <c r="F52" s="116" t="s">
        <v>268</v>
      </c>
      <c r="G52" s="116" t="s">
        <v>481</v>
      </c>
    </row>
    <row r="53" spans="1:7" ht="37.5" x14ac:dyDescent="0.25">
      <c r="A53" s="113">
        <v>44326</v>
      </c>
      <c r="B53" s="114">
        <v>52</v>
      </c>
      <c r="C53" s="115" t="s">
        <v>419</v>
      </c>
      <c r="D53" s="114">
        <v>3.1</v>
      </c>
      <c r="E53" s="115" t="s">
        <v>482</v>
      </c>
      <c r="F53" s="116" t="s">
        <v>268</v>
      </c>
      <c r="G53" s="116" t="s">
        <v>483</v>
      </c>
    </row>
    <row r="54" spans="1:7" ht="50" x14ac:dyDescent="0.25">
      <c r="A54" s="113">
        <v>44326</v>
      </c>
      <c r="B54" s="114">
        <v>53</v>
      </c>
      <c r="C54" s="115" t="s">
        <v>484</v>
      </c>
      <c r="D54" s="114"/>
      <c r="E54" s="115"/>
      <c r="F54" s="116" t="s">
        <v>485</v>
      </c>
      <c r="G54" s="116" t="s">
        <v>486</v>
      </c>
    </row>
    <row r="55" spans="1:7" x14ac:dyDescent="0.25">
      <c r="A55" s="113">
        <v>44326</v>
      </c>
      <c r="B55" s="114">
        <v>54</v>
      </c>
      <c r="C55" s="115" t="s">
        <v>484</v>
      </c>
      <c r="D55" s="114" t="s">
        <v>294</v>
      </c>
      <c r="E55" s="115" t="s">
        <v>487</v>
      </c>
      <c r="F55" s="116" t="s">
        <v>488</v>
      </c>
      <c r="G55" s="116" t="s">
        <v>489</v>
      </c>
    </row>
    <row r="56" spans="1:7" x14ac:dyDescent="0.25">
      <c r="A56" s="113">
        <v>44326</v>
      </c>
      <c r="B56" s="114">
        <v>55</v>
      </c>
      <c r="C56" s="115" t="s">
        <v>484</v>
      </c>
      <c r="D56" s="114"/>
      <c r="E56" s="115" t="s">
        <v>541</v>
      </c>
      <c r="F56" s="116" t="s">
        <v>257</v>
      </c>
      <c r="G56" s="116" t="s">
        <v>542</v>
      </c>
    </row>
    <row r="57" spans="1:7" ht="50" x14ac:dyDescent="0.25">
      <c r="A57" s="113">
        <v>44326</v>
      </c>
      <c r="B57" s="114">
        <v>56</v>
      </c>
      <c r="C57" s="115" t="s">
        <v>490</v>
      </c>
      <c r="D57" s="114"/>
      <c r="E57" s="115"/>
      <c r="F57" s="116" t="s">
        <v>485</v>
      </c>
      <c r="G57" s="116" t="s">
        <v>491</v>
      </c>
    </row>
    <row r="58" spans="1:7" ht="25" x14ac:dyDescent="0.25">
      <c r="A58" s="113">
        <v>44326</v>
      </c>
      <c r="B58" s="114">
        <v>57</v>
      </c>
      <c r="C58" s="115" t="s">
        <v>490</v>
      </c>
      <c r="D58" s="114" t="s">
        <v>492</v>
      </c>
      <c r="E58" s="116" t="s">
        <v>493</v>
      </c>
      <c r="F58" s="116" t="s">
        <v>488</v>
      </c>
      <c r="G58" s="116" t="s">
        <v>489</v>
      </c>
    </row>
    <row r="59" spans="1:7" x14ac:dyDescent="0.25">
      <c r="A59" s="113">
        <v>44326</v>
      </c>
      <c r="B59" s="114">
        <v>58</v>
      </c>
      <c r="C59" s="115" t="s">
        <v>325</v>
      </c>
      <c r="D59" s="114" t="s">
        <v>249</v>
      </c>
      <c r="E59" s="115" t="s">
        <v>422</v>
      </c>
      <c r="F59" s="116" t="s">
        <v>433</v>
      </c>
      <c r="G59" s="116" t="s">
        <v>476</v>
      </c>
    </row>
    <row r="60" spans="1:7" x14ac:dyDescent="0.25">
      <c r="A60" s="113">
        <v>44326</v>
      </c>
      <c r="B60" s="114">
        <v>59</v>
      </c>
      <c r="C60" s="115" t="s">
        <v>325</v>
      </c>
      <c r="D60" s="114" t="s">
        <v>249</v>
      </c>
      <c r="E60" s="115" t="s">
        <v>423</v>
      </c>
      <c r="F60" s="116" t="s">
        <v>433</v>
      </c>
      <c r="G60" s="116" t="s">
        <v>476</v>
      </c>
    </row>
    <row r="61" spans="1:7" x14ac:dyDescent="0.25">
      <c r="A61" s="113">
        <v>44326</v>
      </c>
      <c r="B61" s="114">
        <v>60</v>
      </c>
      <c r="C61" s="115" t="s">
        <v>325</v>
      </c>
      <c r="D61" s="114" t="s">
        <v>249</v>
      </c>
      <c r="E61" t="s">
        <v>494</v>
      </c>
      <c r="F61" s="116" t="s">
        <v>267</v>
      </c>
      <c r="G61" s="116" t="s">
        <v>495</v>
      </c>
    </row>
    <row r="62" spans="1:7" x14ac:dyDescent="0.25">
      <c r="A62" s="113">
        <v>44326</v>
      </c>
      <c r="B62" s="114">
        <v>61</v>
      </c>
      <c r="C62" s="115" t="s">
        <v>325</v>
      </c>
      <c r="D62" s="114" t="s">
        <v>326</v>
      </c>
      <c r="E62" s="115" t="s">
        <v>496</v>
      </c>
      <c r="F62" s="116" t="s">
        <v>488</v>
      </c>
      <c r="G62" s="161" t="s">
        <v>497</v>
      </c>
    </row>
    <row r="63" spans="1:7" ht="37.5" x14ac:dyDescent="0.25">
      <c r="A63" s="113">
        <v>44326</v>
      </c>
      <c r="B63" s="114">
        <v>62</v>
      </c>
      <c r="C63" s="115" t="s">
        <v>325</v>
      </c>
      <c r="D63" s="114" t="s">
        <v>326</v>
      </c>
      <c r="E63" s="115" t="s">
        <v>498</v>
      </c>
      <c r="F63" s="116" t="s">
        <v>472</v>
      </c>
      <c r="G63" s="116" t="s">
        <v>499</v>
      </c>
    </row>
    <row r="64" spans="1:7" ht="25" x14ac:dyDescent="0.25">
      <c r="A64" s="113">
        <v>44326</v>
      </c>
      <c r="B64" s="114">
        <v>63</v>
      </c>
      <c r="C64" s="115" t="s">
        <v>325</v>
      </c>
      <c r="D64" s="114" t="s">
        <v>249</v>
      </c>
      <c r="E64" s="115" t="s">
        <v>311</v>
      </c>
      <c r="F64" s="116" t="s">
        <v>312</v>
      </c>
      <c r="G64" s="116" t="s">
        <v>500</v>
      </c>
    </row>
    <row r="65" spans="1:7" ht="25" x14ac:dyDescent="0.25">
      <c r="A65" s="113">
        <v>44326</v>
      </c>
      <c r="B65" s="114">
        <v>64</v>
      </c>
      <c r="C65" s="115" t="s">
        <v>325</v>
      </c>
      <c r="D65" s="114" t="s">
        <v>301</v>
      </c>
      <c r="E65" s="115" t="s">
        <v>424</v>
      </c>
      <c r="F65" s="116" t="s">
        <v>312</v>
      </c>
      <c r="G65" s="116" t="s">
        <v>500</v>
      </c>
    </row>
    <row r="66" spans="1:7" ht="25" x14ac:dyDescent="0.25">
      <c r="A66" s="113">
        <v>44326</v>
      </c>
      <c r="B66" s="114">
        <v>65</v>
      </c>
      <c r="C66" s="115" t="s">
        <v>425</v>
      </c>
      <c r="D66" s="114" t="s">
        <v>426</v>
      </c>
      <c r="E66" s="115" t="s">
        <v>427</v>
      </c>
      <c r="F66" s="116" t="s">
        <v>312</v>
      </c>
      <c r="G66" s="116" t="s">
        <v>500</v>
      </c>
    </row>
    <row r="67" spans="1:7" ht="50" x14ac:dyDescent="0.25">
      <c r="A67" s="113">
        <v>44326</v>
      </c>
      <c r="B67" s="114">
        <v>66</v>
      </c>
      <c r="C67" s="115" t="s">
        <v>501</v>
      </c>
      <c r="D67" s="114" t="s">
        <v>426</v>
      </c>
      <c r="E67" s="115" t="s">
        <v>463</v>
      </c>
      <c r="F67" s="116" t="s">
        <v>262</v>
      </c>
      <c r="G67" s="116" t="s">
        <v>464</v>
      </c>
    </row>
    <row r="68" spans="1:7" x14ac:dyDescent="0.25">
      <c r="A68" s="113">
        <v>44326</v>
      </c>
      <c r="B68" s="114">
        <v>67</v>
      </c>
      <c r="C68" s="115" t="s">
        <v>502</v>
      </c>
      <c r="D68" s="114"/>
      <c r="E68" s="115"/>
      <c r="F68" s="116" t="s">
        <v>485</v>
      </c>
      <c r="G68" t="s">
        <v>503</v>
      </c>
    </row>
    <row r="69" spans="1:7" ht="25" x14ac:dyDescent="0.25">
      <c r="A69" s="113">
        <v>44326</v>
      </c>
      <c r="B69" s="114">
        <v>68</v>
      </c>
      <c r="C69" s="115" t="s">
        <v>502</v>
      </c>
      <c r="D69" s="114"/>
      <c r="E69" s="115"/>
      <c r="F69" s="116" t="s">
        <v>504</v>
      </c>
      <c r="G69" s="116" t="s">
        <v>505</v>
      </c>
    </row>
    <row r="70" spans="1:7" ht="25" x14ac:dyDescent="0.25">
      <c r="A70" s="113">
        <v>44326</v>
      </c>
      <c r="B70" s="114">
        <v>69</v>
      </c>
      <c r="C70" s="115" t="s">
        <v>502</v>
      </c>
      <c r="D70" s="114">
        <v>4.0999999999999996</v>
      </c>
      <c r="E70" s="115" t="s">
        <v>506</v>
      </c>
      <c r="F70" s="116" t="s">
        <v>268</v>
      </c>
      <c r="G70" s="116" t="s">
        <v>507</v>
      </c>
    </row>
    <row r="71" spans="1:7" ht="25" x14ac:dyDescent="0.25">
      <c r="A71" s="113">
        <v>44326</v>
      </c>
      <c r="B71" s="114">
        <v>70</v>
      </c>
      <c r="C71" s="115" t="s">
        <v>502</v>
      </c>
      <c r="D71" s="114">
        <v>4.0999999999999996</v>
      </c>
      <c r="E71" s="115" t="s">
        <v>508</v>
      </c>
      <c r="F71" s="116" t="s">
        <v>428</v>
      </c>
      <c r="G71" s="116" t="s">
        <v>509</v>
      </c>
    </row>
    <row r="72" spans="1:7" x14ac:dyDescent="0.25">
      <c r="A72" s="113">
        <v>44326</v>
      </c>
      <c r="B72" s="114">
        <v>71</v>
      </c>
      <c r="C72" s="115" t="s">
        <v>502</v>
      </c>
      <c r="D72" s="114">
        <v>4.0999999999999996</v>
      </c>
      <c r="E72" s="115" t="s">
        <v>510</v>
      </c>
      <c r="F72" s="116" t="s">
        <v>511</v>
      </c>
      <c r="G72" s="116" t="s">
        <v>512</v>
      </c>
    </row>
    <row r="73" spans="1:7" x14ac:dyDescent="0.25">
      <c r="A73" s="113">
        <v>44326</v>
      </c>
      <c r="B73" s="114">
        <v>72</v>
      </c>
      <c r="C73" s="115" t="s">
        <v>502</v>
      </c>
      <c r="D73" s="114">
        <v>4.0999999999999996</v>
      </c>
      <c r="E73" s="115" t="s">
        <v>513</v>
      </c>
      <c r="F73" s="116" t="s">
        <v>268</v>
      </c>
      <c r="G73" s="116" t="s">
        <v>514</v>
      </c>
    </row>
    <row r="74" spans="1:7" ht="25" x14ac:dyDescent="0.25">
      <c r="A74" s="113">
        <v>44326</v>
      </c>
      <c r="B74" s="114">
        <v>73</v>
      </c>
      <c r="C74" s="115" t="s">
        <v>502</v>
      </c>
      <c r="D74" s="114">
        <v>4.0999999999999996</v>
      </c>
      <c r="E74" s="115" t="s">
        <v>515</v>
      </c>
      <c r="F74" s="116" t="s">
        <v>268</v>
      </c>
      <c r="G74" s="116" t="s">
        <v>516</v>
      </c>
    </row>
    <row r="75" spans="1:7" x14ac:dyDescent="0.25">
      <c r="A75" s="113">
        <v>44326</v>
      </c>
      <c r="B75" s="114">
        <v>74</v>
      </c>
      <c r="C75" s="115" t="s">
        <v>502</v>
      </c>
      <c r="D75" s="114"/>
      <c r="E75" s="115" t="s">
        <v>545</v>
      </c>
      <c r="F75" s="116" t="s">
        <v>433</v>
      </c>
      <c r="G75" s="116" t="s">
        <v>546</v>
      </c>
    </row>
    <row r="76" spans="1:7" ht="37.5" x14ac:dyDescent="0.25">
      <c r="A76" s="113">
        <v>44326</v>
      </c>
      <c r="B76" s="114">
        <v>75</v>
      </c>
      <c r="C76" s="115" t="s">
        <v>517</v>
      </c>
      <c r="D76" s="114">
        <v>5.0999999999999996</v>
      </c>
      <c r="E76" s="115" t="s">
        <v>518</v>
      </c>
      <c r="F76" s="116" t="s">
        <v>519</v>
      </c>
      <c r="G76" s="116" t="s">
        <v>520</v>
      </c>
    </row>
    <row r="77" spans="1:7" ht="37.5" x14ac:dyDescent="0.25">
      <c r="A77" s="113">
        <v>44326</v>
      </c>
      <c r="B77" s="114">
        <v>76</v>
      </c>
      <c r="C77" s="115" t="s">
        <v>517</v>
      </c>
      <c r="D77" s="114">
        <v>5.0999999999999996</v>
      </c>
      <c r="E77" s="115" t="s">
        <v>521</v>
      </c>
      <c r="F77" s="116" t="s">
        <v>519</v>
      </c>
      <c r="G77" s="116" t="s">
        <v>522</v>
      </c>
    </row>
    <row r="78" spans="1:7" ht="25" x14ac:dyDescent="0.25">
      <c r="A78" s="113">
        <v>44326</v>
      </c>
      <c r="B78" s="114">
        <v>77</v>
      </c>
      <c r="C78" s="115" t="s">
        <v>517</v>
      </c>
      <c r="D78" s="114">
        <v>5.0999999999999996</v>
      </c>
      <c r="E78" s="115" t="s">
        <v>523</v>
      </c>
      <c r="F78" s="116" t="s">
        <v>474</v>
      </c>
      <c r="G78" s="116" t="s">
        <v>524</v>
      </c>
    </row>
    <row r="79" spans="1:7" ht="25" x14ac:dyDescent="0.25">
      <c r="A79" s="113">
        <v>44326</v>
      </c>
      <c r="B79" s="114">
        <v>78</v>
      </c>
      <c r="C79" s="115" t="s">
        <v>517</v>
      </c>
      <c r="D79" s="114">
        <v>5.0999999999999996</v>
      </c>
      <c r="E79" s="115" t="s">
        <v>525</v>
      </c>
      <c r="F79" s="116" t="s">
        <v>257</v>
      </c>
      <c r="G79" s="119" t="s">
        <v>526</v>
      </c>
    </row>
    <row r="80" spans="1:7" ht="37.5" x14ac:dyDescent="0.25">
      <c r="A80" s="113">
        <v>44326</v>
      </c>
      <c r="B80" s="114">
        <v>79</v>
      </c>
      <c r="C80" s="115" t="s">
        <v>517</v>
      </c>
      <c r="D80" s="114">
        <v>5.0999999999999996</v>
      </c>
      <c r="E80" s="119" t="s">
        <v>552</v>
      </c>
      <c r="F80" s="119" t="s">
        <v>551</v>
      </c>
      <c r="G80" s="119" t="s">
        <v>550</v>
      </c>
    </row>
    <row r="81" spans="1:7" ht="37.5" x14ac:dyDescent="0.25">
      <c r="A81" s="113">
        <v>44326</v>
      </c>
      <c r="B81" s="114">
        <v>80</v>
      </c>
      <c r="C81" s="115" t="s">
        <v>527</v>
      </c>
      <c r="D81" s="114"/>
      <c r="E81" s="115"/>
      <c r="F81" s="116" t="s">
        <v>488</v>
      </c>
      <c r="G81" s="116" t="s">
        <v>528</v>
      </c>
    </row>
    <row r="82" spans="1:7" x14ac:dyDescent="0.25">
      <c r="A82" s="115"/>
      <c r="B82" s="114"/>
      <c r="C82" s="115"/>
      <c r="D82" s="114"/>
      <c r="E82" s="115"/>
      <c r="F82" s="115"/>
      <c r="G82" s="115"/>
    </row>
    <row r="83" spans="1:7" x14ac:dyDescent="0.25">
      <c r="A83" s="115"/>
      <c r="B83" s="114"/>
      <c r="C83" s="115"/>
      <c r="D83" s="114"/>
      <c r="E83" s="115"/>
      <c r="F83" s="116"/>
      <c r="G83" s="116"/>
    </row>
    <row r="84" spans="1:7" x14ac:dyDescent="0.25">
      <c r="A84" s="115"/>
      <c r="B84" s="114"/>
      <c r="C84" s="115"/>
      <c r="D84" s="114"/>
      <c r="E84" s="115"/>
      <c r="F84" s="116"/>
      <c r="G84" s="116"/>
    </row>
    <row r="85" spans="1:7" x14ac:dyDescent="0.25">
      <c r="A85" s="115"/>
      <c r="B85" s="114"/>
      <c r="C85" s="115"/>
      <c r="D85" s="114"/>
      <c r="E85" s="115"/>
      <c r="F85" s="116"/>
      <c r="G85" s="116"/>
    </row>
    <row r="86" spans="1:7" x14ac:dyDescent="0.25">
      <c r="A86" s="115"/>
      <c r="B86" s="114"/>
      <c r="C86" s="115"/>
      <c r="D86" s="114"/>
      <c r="E86" s="115"/>
      <c r="F86" s="116"/>
      <c r="G86" s="116"/>
    </row>
    <row r="87" spans="1:7" x14ac:dyDescent="0.25">
      <c r="A87" s="115"/>
      <c r="B87" s="114"/>
      <c r="C87" s="115"/>
      <c r="D87" s="114"/>
      <c r="E87" s="115"/>
      <c r="F87" s="116"/>
      <c r="G87" s="116"/>
    </row>
    <row r="88" spans="1:7" x14ac:dyDescent="0.25">
      <c r="A88" s="115"/>
      <c r="B88" s="114"/>
      <c r="C88" s="115"/>
      <c r="D88" s="114"/>
      <c r="E88" s="115"/>
      <c r="F88" s="116"/>
      <c r="G88" s="116"/>
    </row>
    <row r="89" spans="1:7" x14ac:dyDescent="0.25">
      <c r="A89" s="115"/>
      <c r="B89" s="114"/>
      <c r="C89" s="115"/>
      <c r="D89" s="114"/>
      <c r="E89" s="115"/>
      <c r="F89" s="116"/>
      <c r="G89" s="116"/>
    </row>
    <row r="90" spans="1:7" x14ac:dyDescent="0.25">
      <c r="A90" s="115"/>
      <c r="B90" s="114"/>
      <c r="C90" s="115"/>
      <c r="D90" s="114"/>
      <c r="E90" s="115"/>
      <c r="F90" s="116"/>
      <c r="G90" s="116"/>
    </row>
    <row r="91" spans="1:7" x14ac:dyDescent="0.25">
      <c r="A91" s="115"/>
      <c r="B91" s="114"/>
      <c r="C91" s="115"/>
      <c r="D91" s="114"/>
      <c r="E91" s="115"/>
      <c r="F91" s="116"/>
      <c r="G91" s="116"/>
    </row>
    <row r="92" spans="1:7" x14ac:dyDescent="0.25">
      <c r="A92" s="115"/>
      <c r="B92" s="114"/>
      <c r="C92" s="115"/>
      <c r="D92" s="114"/>
      <c r="E92" s="115"/>
      <c r="F92" s="116"/>
      <c r="G92" s="116"/>
    </row>
    <row r="93" spans="1:7" x14ac:dyDescent="0.25">
      <c r="A93" s="115"/>
      <c r="B93" s="114"/>
      <c r="C93" s="115"/>
      <c r="D93" s="114"/>
      <c r="E93" s="115"/>
      <c r="F93" s="116"/>
      <c r="G93" s="116"/>
    </row>
    <row r="94" spans="1:7" x14ac:dyDescent="0.25">
      <c r="A94" s="115"/>
      <c r="B94" s="114"/>
      <c r="C94" s="115"/>
      <c r="D94" s="114"/>
      <c r="E94" s="115"/>
      <c r="F94" s="116"/>
      <c r="G94" s="116"/>
    </row>
    <row r="95" spans="1:7" x14ac:dyDescent="0.25">
      <c r="A95" s="115"/>
      <c r="B95" s="114"/>
      <c r="C95" s="115"/>
      <c r="D95" s="114"/>
      <c r="E95" s="115"/>
      <c r="F95" s="116"/>
      <c r="G95" s="116"/>
    </row>
    <row r="96" spans="1:7" x14ac:dyDescent="0.25">
      <c r="A96" s="115"/>
      <c r="B96" s="114"/>
      <c r="C96" s="115"/>
      <c r="D96" s="114"/>
      <c r="E96" s="115"/>
      <c r="F96" s="116"/>
      <c r="G96" s="116"/>
    </row>
    <row r="97" spans="1:7" x14ac:dyDescent="0.25">
      <c r="A97" s="115"/>
      <c r="B97" s="114"/>
      <c r="C97" s="115"/>
      <c r="D97" s="114"/>
      <c r="E97" s="115"/>
      <c r="F97" s="116"/>
      <c r="G97" s="116"/>
    </row>
    <row r="98" spans="1:7" x14ac:dyDescent="0.25">
      <c r="A98" s="115"/>
      <c r="B98" s="114"/>
      <c r="C98" s="115"/>
      <c r="D98" s="114"/>
      <c r="E98" s="115"/>
      <c r="F98" s="116"/>
      <c r="G98" s="116"/>
    </row>
    <row r="99" spans="1:7" x14ac:dyDescent="0.25">
      <c r="A99" s="115"/>
      <c r="B99" s="114"/>
      <c r="C99" s="115"/>
      <c r="D99" s="114"/>
      <c r="E99" s="115"/>
      <c r="F99" s="116"/>
      <c r="G99" s="116"/>
    </row>
    <row r="100" spans="1:7" x14ac:dyDescent="0.25">
      <c r="A100" s="115"/>
      <c r="B100" s="114"/>
      <c r="C100" s="115"/>
      <c r="D100" s="114"/>
      <c r="E100" s="115"/>
      <c r="F100" s="116"/>
      <c r="G100" s="116"/>
    </row>
    <row r="101" spans="1:7" x14ac:dyDescent="0.25">
      <c r="A101" s="115"/>
      <c r="B101" s="114"/>
      <c r="C101" s="115"/>
      <c r="D101" s="114"/>
      <c r="E101" s="115"/>
      <c r="F101" s="116"/>
      <c r="G101" s="116"/>
    </row>
    <row r="102" spans="1:7" x14ac:dyDescent="0.25">
      <c r="A102" s="115"/>
      <c r="B102" s="114"/>
      <c r="C102" s="115"/>
      <c r="D102" s="114"/>
      <c r="E102" s="115"/>
      <c r="F102" s="116"/>
      <c r="G102" s="116"/>
    </row>
    <row r="103" spans="1:7" x14ac:dyDescent="0.25">
      <c r="A103" s="115"/>
      <c r="B103" s="114"/>
      <c r="C103" s="115"/>
      <c r="D103" s="114"/>
      <c r="E103" s="115"/>
      <c r="F103" s="116"/>
      <c r="G103" s="116"/>
    </row>
    <row r="104" spans="1:7" x14ac:dyDescent="0.25">
      <c r="A104" s="115"/>
      <c r="B104" s="114"/>
      <c r="C104" s="115"/>
      <c r="D104" s="114"/>
      <c r="E104" s="115"/>
      <c r="F104" s="116"/>
      <c r="G104" s="116"/>
    </row>
    <row r="105" spans="1:7" x14ac:dyDescent="0.25">
      <c r="A105" s="115"/>
      <c r="B105" s="114"/>
      <c r="C105" s="115"/>
      <c r="D105" s="114"/>
      <c r="E105" s="115"/>
      <c r="F105" s="116"/>
      <c r="G105" s="116"/>
    </row>
    <row r="106" spans="1:7" x14ac:dyDescent="0.25">
      <c r="A106" s="115"/>
      <c r="B106" s="114"/>
      <c r="C106" s="115"/>
      <c r="D106" s="114"/>
      <c r="E106" s="115"/>
      <c r="F106" s="116"/>
      <c r="G106" s="116"/>
    </row>
    <row r="107" spans="1:7" x14ac:dyDescent="0.25">
      <c r="A107" s="115"/>
      <c r="B107" s="114"/>
      <c r="C107" s="115"/>
      <c r="D107" s="114"/>
      <c r="E107" s="115"/>
      <c r="F107" s="116"/>
      <c r="G107" s="116"/>
    </row>
    <row r="108" spans="1:7" x14ac:dyDescent="0.25">
      <c r="A108" s="115"/>
      <c r="B108" s="114"/>
      <c r="C108" s="115"/>
      <c r="D108" s="114"/>
      <c r="E108" s="115"/>
      <c r="F108" s="116"/>
      <c r="G108" s="116"/>
    </row>
    <row r="109" spans="1:7" x14ac:dyDescent="0.25">
      <c r="A109" s="115"/>
      <c r="B109" s="114"/>
      <c r="C109" s="115"/>
      <c r="D109" s="114"/>
      <c r="E109" s="115"/>
      <c r="F109" s="116"/>
      <c r="G109" s="116"/>
    </row>
    <row r="110" spans="1:7" x14ac:dyDescent="0.25">
      <c r="A110" s="115"/>
      <c r="B110" s="114"/>
      <c r="C110" s="115"/>
      <c r="D110" s="114"/>
      <c r="E110" s="115"/>
      <c r="F110" s="116"/>
      <c r="G110" s="116"/>
    </row>
    <row r="111" spans="1:7" x14ac:dyDescent="0.25">
      <c r="A111" s="115"/>
      <c r="B111" s="114"/>
      <c r="C111" s="115"/>
      <c r="D111" s="114"/>
      <c r="E111" s="115"/>
      <c r="F111" s="116"/>
      <c r="G111" s="116"/>
    </row>
    <row r="112" spans="1:7" x14ac:dyDescent="0.25">
      <c r="A112" s="115"/>
      <c r="B112" s="114"/>
      <c r="C112" s="115"/>
      <c r="D112" s="114"/>
      <c r="E112" s="115"/>
      <c r="F112" s="116"/>
      <c r="G112" s="116"/>
    </row>
    <row r="113" spans="1:7" x14ac:dyDescent="0.25">
      <c r="A113" s="115"/>
      <c r="B113" s="114"/>
      <c r="C113" s="115"/>
      <c r="D113" s="114"/>
      <c r="E113" s="115"/>
      <c r="F113" s="116"/>
      <c r="G113" s="116"/>
    </row>
    <row r="114" spans="1:7" x14ac:dyDescent="0.25">
      <c r="A114" s="115"/>
      <c r="B114" s="114"/>
      <c r="C114" s="115"/>
      <c r="D114" s="114"/>
      <c r="E114" s="115"/>
      <c r="F114" s="116"/>
      <c r="G114" s="116"/>
    </row>
    <row r="115" spans="1:7" x14ac:dyDescent="0.25">
      <c r="A115" s="115"/>
      <c r="B115" s="114"/>
      <c r="C115" s="115"/>
      <c r="D115" s="114"/>
      <c r="E115" s="115"/>
      <c r="F115" s="116"/>
      <c r="G115" s="116"/>
    </row>
    <row r="116" spans="1:7" x14ac:dyDescent="0.25">
      <c r="A116" s="115"/>
      <c r="B116" s="114"/>
      <c r="C116" s="115"/>
      <c r="D116" s="114"/>
      <c r="E116" s="115"/>
      <c r="F116" s="116"/>
      <c r="G116" s="116"/>
    </row>
    <row r="117" spans="1:7" x14ac:dyDescent="0.25">
      <c r="A117" s="115"/>
      <c r="B117" s="114"/>
      <c r="C117" s="115"/>
      <c r="D117" s="114"/>
      <c r="E117" s="115"/>
      <c r="F117" s="116"/>
      <c r="G117" s="116"/>
    </row>
    <row r="118" spans="1:7" x14ac:dyDescent="0.25">
      <c r="A118" s="115"/>
      <c r="B118" s="114"/>
      <c r="C118" s="115"/>
      <c r="D118" s="114"/>
      <c r="E118" s="115"/>
      <c r="F118" s="116"/>
      <c r="G118" s="116"/>
    </row>
    <row r="119" spans="1:7" x14ac:dyDescent="0.25">
      <c r="A119" s="115"/>
      <c r="B119" s="114"/>
      <c r="C119" s="115"/>
      <c r="D119" s="114"/>
      <c r="E119" s="115"/>
      <c r="F119" s="116"/>
      <c r="G119" s="116"/>
    </row>
    <row r="120" spans="1:7" x14ac:dyDescent="0.25">
      <c r="A120" s="115"/>
      <c r="B120" s="114"/>
      <c r="C120" s="115"/>
      <c r="D120" s="114"/>
      <c r="E120" s="115"/>
      <c r="F120" s="115"/>
      <c r="G120" s="115"/>
    </row>
    <row r="121" spans="1:7" x14ac:dyDescent="0.25">
      <c r="A121" s="115"/>
      <c r="B121" s="114"/>
      <c r="C121" s="115"/>
      <c r="D121" s="114"/>
      <c r="E121" s="115"/>
      <c r="F121" s="115"/>
      <c r="G121" s="115"/>
    </row>
    <row r="122" spans="1:7" x14ac:dyDescent="0.25">
      <c r="A122" s="115"/>
      <c r="B122" s="114"/>
      <c r="C122" s="115"/>
      <c r="D122" s="114"/>
      <c r="E122" s="115"/>
      <c r="F122" s="115"/>
      <c r="G122" s="115"/>
    </row>
    <row r="123" spans="1:7" x14ac:dyDescent="0.25">
      <c r="A123" s="115"/>
      <c r="B123" s="114"/>
      <c r="C123" s="115"/>
      <c r="D123" s="114"/>
      <c r="E123" s="115"/>
      <c r="F123" s="115"/>
      <c r="G123" s="115"/>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2"/>
  <sheetViews>
    <sheetView workbookViewId="0">
      <selection activeCell="G10" sqref="G10"/>
    </sheetView>
  </sheetViews>
  <sheetFormatPr defaultColWidth="9.1796875" defaultRowHeight="15" customHeight="1" x14ac:dyDescent="0.3"/>
  <cols>
    <col min="1" max="16384" width="9.1796875" style="87"/>
  </cols>
  <sheetData>
    <row r="1" spans="1:1" ht="15" customHeight="1" x14ac:dyDescent="0.3">
      <c r="A1" s="87" t="s">
        <v>147</v>
      </c>
    </row>
    <row r="3" spans="1:1" ht="15" customHeight="1" x14ac:dyDescent="0.3">
      <c r="A3" s="88" t="s">
        <v>148</v>
      </c>
    </row>
    <row r="4" spans="1:1" ht="15" customHeight="1" x14ac:dyDescent="0.3">
      <c r="A4" s="88" t="s">
        <v>149</v>
      </c>
    </row>
    <row r="5" spans="1:1" ht="15" customHeight="1" x14ac:dyDescent="0.3">
      <c r="A5" s="88" t="s">
        <v>150</v>
      </c>
    </row>
    <row r="6" spans="1:1" ht="15" customHeight="1" x14ac:dyDescent="0.3">
      <c r="A6" s="88" t="s">
        <v>151</v>
      </c>
    </row>
    <row r="7" spans="1:1" ht="15" customHeight="1" x14ac:dyDescent="0.3">
      <c r="A7" s="88" t="s">
        <v>543</v>
      </c>
    </row>
    <row r="8" spans="1:1" ht="15" customHeight="1" x14ac:dyDescent="0.3">
      <c r="A8" s="88" t="s">
        <v>152</v>
      </c>
    </row>
    <row r="9" spans="1:1" ht="15" customHeight="1" x14ac:dyDescent="0.3">
      <c r="A9" s="88" t="s">
        <v>153</v>
      </c>
    </row>
    <row r="10" spans="1:1" ht="15" customHeight="1" x14ac:dyDescent="0.3">
      <c r="A10" s="88" t="s">
        <v>144</v>
      </c>
    </row>
    <row r="11" spans="1:1" ht="15" customHeight="1" x14ac:dyDescent="0.3">
      <c r="A11" s="88" t="s">
        <v>234</v>
      </c>
    </row>
    <row r="12" spans="1:1" ht="15" customHeight="1" x14ac:dyDescent="0.3">
      <c r="A12" s="87" t="s">
        <v>362</v>
      </c>
    </row>
    <row r="15" spans="1:1" ht="15" customHeight="1" x14ac:dyDescent="0.3">
      <c r="A15" s="87" t="s">
        <v>371</v>
      </c>
    </row>
    <row r="16" spans="1:1" ht="15" customHeight="1" x14ac:dyDescent="0.3">
      <c r="A16" s="87" t="s">
        <v>308</v>
      </c>
    </row>
    <row r="17" spans="1:1" ht="15" customHeight="1" x14ac:dyDescent="0.3">
      <c r="A17" s="87" t="s">
        <v>363</v>
      </c>
    </row>
    <row r="18" spans="1:1" ht="15" customHeight="1" x14ac:dyDescent="0.3">
      <c r="A18" s="87" t="s">
        <v>118</v>
      </c>
    </row>
    <row r="19" spans="1:1" ht="15" customHeight="1" x14ac:dyDescent="0.3">
      <c r="A19" s="87" t="s">
        <v>65</v>
      </c>
    </row>
    <row r="21" spans="1:1" ht="15" customHeight="1" x14ac:dyDescent="0.3">
      <c r="A21" s="87" t="s">
        <v>396</v>
      </c>
    </row>
    <row r="22" spans="1:1" ht="15" customHeight="1" x14ac:dyDescent="0.3">
      <c r="A22" s="87" t="s">
        <v>397</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D116"/>
  <sheetViews>
    <sheetView showGridLines="0" workbookViewId="0"/>
  </sheetViews>
  <sheetFormatPr defaultRowHeight="12.5" x14ac:dyDescent="0.25"/>
  <cols>
    <col min="1" max="1" width="11.81640625" customWidth="1"/>
    <col min="2" max="2" width="49" customWidth="1"/>
    <col min="3" max="3" width="38.81640625" customWidth="1"/>
    <col min="4" max="4" width="40.1796875" customWidth="1"/>
    <col min="5" max="5" width="43.1796875" customWidth="1"/>
    <col min="6" max="6" width="39.7265625" customWidth="1"/>
    <col min="7" max="7" width="38.453125" customWidth="1"/>
    <col min="8" max="8" width="37.1796875" customWidth="1"/>
  </cols>
  <sheetData>
    <row r="1" spans="1:7" ht="20" x14ac:dyDescent="0.4">
      <c r="A1" s="43"/>
      <c r="B1" s="44" t="s">
        <v>395</v>
      </c>
    </row>
    <row r="2" spans="1:7" ht="14" x14ac:dyDescent="0.3">
      <c r="A2" s="43"/>
      <c r="B2" s="103" t="str">
        <f>Tradingname</f>
        <v>SEA Gas Partnership</v>
      </c>
      <c r="C2" s="104"/>
    </row>
    <row r="3" spans="1:7" ht="14" x14ac:dyDescent="0.3">
      <c r="B3" s="105" t="s">
        <v>182</v>
      </c>
      <c r="C3" s="106">
        <f>Yearending</f>
        <v>44377</v>
      </c>
    </row>
    <row r="4" spans="1:7" x14ac:dyDescent="0.25">
      <c r="B4" s="121" t="s">
        <v>358</v>
      </c>
      <c r="C4" s="121"/>
      <c r="F4" s="121"/>
      <c r="G4" s="121"/>
    </row>
    <row r="5" spans="1:7" ht="15.5" x14ac:dyDescent="0.35">
      <c r="B5" s="147"/>
      <c r="C5" s="121"/>
    </row>
    <row r="6" spans="1:7" ht="15.5" x14ac:dyDescent="0.35">
      <c r="B6" s="54"/>
    </row>
    <row r="8" spans="1:7" ht="26" x14ac:dyDescent="0.25">
      <c r="B8" s="85" t="s">
        <v>339</v>
      </c>
      <c r="C8" s="85" t="s">
        <v>55</v>
      </c>
      <c r="D8" s="85" t="s">
        <v>56</v>
      </c>
      <c r="E8" s="85" t="s">
        <v>23</v>
      </c>
    </row>
    <row r="9" spans="1:7" x14ac:dyDescent="0.25">
      <c r="B9" s="52" t="s">
        <v>43</v>
      </c>
      <c r="C9" s="139">
        <f>'2. Revenues and expenses'!D16</f>
        <v>2333043.3589364416</v>
      </c>
      <c r="D9" s="139">
        <f>'2. Revenues and expenses'!E16</f>
        <v>0</v>
      </c>
      <c r="E9" s="139">
        <f>'2. Revenues and expenses'!F16</f>
        <v>2333043.3589364416</v>
      </c>
    </row>
    <row r="10" spans="1:7" x14ac:dyDescent="0.25">
      <c r="B10" s="52" t="s">
        <v>51</v>
      </c>
      <c r="C10" s="139">
        <f>'2. Revenues and expenses'!D19</f>
        <v>0</v>
      </c>
      <c r="D10" s="139">
        <f>'2. Revenues and expenses'!E19</f>
        <v>17774.363925367623</v>
      </c>
      <c r="E10" s="139">
        <f>'2. Revenues and expenses'!F19</f>
        <v>17774.363925367623</v>
      </c>
    </row>
    <row r="11" spans="1:7" ht="13" x14ac:dyDescent="0.3">
      <c r="B11" s="123" t="s">
        <v>20</v>
      </c>
      <c r="C11" s="139">
        <f>'2. Revenues and expenses'!D20</f>
        <v>2333043.3589364416</v>
      </c>
      <c r="D11" s="139">
        <f>'2. Revenues and expenses'!E20</f>
        <v>17774.363925367623</v>
      </c>
      <c r="E11" s="139">
        <f>'2. Revenues and expenses'!F20</f>
        <v>2350817.7228618092</v>
      </c>
    </row>
    <row r="12" spans="1:7" x14ac:dyDescent="0.25">
      <c r="B12" s="53" t="s">
        <v>57</v>
      </c>
      <c r="C12" s="139">
        <f>'2. Revenues and expenses'!D30</f>
        <v>-763239.34343360271</v>
      </c>
      <c r="D12" s="139">
        <f>'2. Revenues and expenses'!E30</f>
        <v>-87164.848579748272</v>
      </c>
      <c r="E12" s="139">
        <f>'2. Revenues and expenses'!F30</f>
        <v>-850404.19201335101</v>
      </c>
    </row>
    <row r="13" spans="1:7" x14ac:dyDescent="0.25">
      <c r="B13" s="134" t="s">
        <v>378</v>
      </c>
      <c r="C13" s="139">
        <f>'2. Revenues and expenses'!D41</f>
        <v>-154488.45653577737</v>
      </c>
      <c r="D13" s="139">
        <f>'2. Revenues and expenses'!E41</f>
        <v>0</v>
      </c>
      <c r="E13" s="139">
        <f>'2. Revenues and expenses'!F41</f>
        <v>-154488.45653577737</v>
      </c>
    </row>
    <row r="14" spans="1:7" ht="13" x14ac:dyDescent="0.3">
      <c r="B14" s="123" t="s">
        <v>59</v>
      </c>
      <c r="C14" s="139">
        <f>'2. Revenues and expenses'!D42</f>
        <v>-917727.79996938002</v>
      </c>
      <c r="D14" s="139">
        <f>'2. Revenues and expenses'!E42</f>
        <v>-87164.848579748272</v>
      </c>
      <c r="E14" s="139">
        <f>'2. Revenues and expenses'!F42</f>
        <v>-1004892.6485491283</v>
      </c>
    </row>
    <row r="15" spans="1:7" ht="13" x14ac:dyDescent="0.3">
      <c r="B15" s="123" t="s">
        <v>95</v>
      </c>
      <c r="C15" s="139">
        <f>'2. Revenues and expenses'!D43</f>
        <v>1415315.5589670616</v>
      </c>
      <c r="D15" s="139">
        <f>'2. Revenues and expenses'!E43</f>
        <v>-69390.484654380649</v>
      </c>
      <c r="E15" s="139">
        <f>'2. Revenues and expenses'!F43</f>
        <v>1345925.0743126809</v>
      </c>
    </row>
    <row r="16" spans="1:7" x14ac:dyDescent="0.25">
      <c r="B16" s="126"/>
      <c r="C16" s="126"/>
      <c r="D16" s="126"/>
      <c r="E16" s="126"/>
    </row>
    <row r="18" spans="2:4" ht="24.65" customHeight="1" x14ac:dyDescent="0.25">
      <c r="B18" s="85" t="s">
        <v>349</v>
      </c>
      <c r="C18" s="85" t="s">
        <v>338</v>
      </c>
      <c r="D18" s="85" t="s">
        <v>350</v>
      </c>
    </row>
    <row r="19" spans="2:4" x14ac:dyDescent="0.25">
      <c r="B19" s="86" t="s">
        <v>138</v>
      </c>
      <c r="C19" s="376">
        <f>'3. Statement of pipeline assets'!D16</f>
        <v>3373224.2098581018</v>
      </c>
      <c r="D19" s="376">
        <f>'3. Statement of pipeline assets'!E16</f>
        <v>3475767.2098581018</v>
      </c>
    </row>
    <row r="20" spans="2:4" x14ac:dyDescent="0.25">
      <c r="B20" s="86" t="s">
        <v>82</v>
      </c>
      <c r="C20" s="376">
        <f>'3. Statement of pipeline assets'!D23</f>
        <v>0</v>
      </c>
      <c r="D20" s="376">
        <f>'3. Statement of pipeline assets'!E23</f>
        <v>0</v>
      </c>
    </row>
    <row r="21" spans="2:4" x14ac:dyDescent="0.25">
      <c r="B21" s="86" t="s">
        <v>139</v>
      </c>
      <c r="C21" s="376">
        <f>'3. Statement of pipeline assets'!D30</f>
        <v>6346957.5700000003</v>
      </c>
      <c r="D21" s="376">
        <f>'3. Statement of pipeline assets'!E30</f>
        <v>6578471.5700000003</v>
      </c>
    </row>
    <row r="22" spans="2:4" x14ac:dyDescent="0.25">
      <c r="B22" s="86" t="s">
        <v>141</v>
      </c>
      <c r="C22" s="376">
        <f>'3. Statement of pipeline assets'!D37</f>
        <v>2319599.2640110003</v>
      </c>
      <c r="D22" s="376">
        <f>'3. Statement of pipeline assets'!E37</f>
        <v>2420803.2640110003</v>
      </c>
    </row>
    <row r="23" spans="2:4" x14ac:dyDescent="0.25">
      <c r="B23" s="86" t="s">
        <v>531</v>
      </c>
      <c r="C23" s="376">
        <f>'3. Statement of pipeline assets'!D44</f>
        <v>0</v>
      </c>
      <c r="D23" s="376">
        <f>'3. Statement of pipeline assets'!E44</f>
        <v>0</v>
      </c>
    </row>
    <row r="24" spans="2:4" x14ac:dyDescent="0.25">
      <c r="B24" s="86" t="s">
        <v>142</v>
      </c>
      <c r="C24" s="376">
        <f>'3. Statement of pipeline assets'!D51</f>
        <v>1904.7593582887703</v>
      </c>
      <c r="D24" s="376">
        <f>'3. Statement of pipeline assets'!E51</f>
        <v>2056.7593582887703</v>
      </c>
    </row>
    <row r="25" spans="2:4" x14ac:dyDescent="0.25">
      <c r="B25" s="86" t="s">
        <v>1</v>
      </c>
      <c r="C25" s="376">
        <f>'3. Statement of pipeline assets'!D58</f>
        <v>0</v>
      </c>
      <c r="D25" s="376">
        <f>'3. Statement of pipeline assets'!E58</f>
        <v>0</v>
      </c>
    </row>
    <row r="26" spans="2:4" x14ac:dyDescent="0.25">
      <c r="B26" s="86" t="s">
        <v>144</v>
      </c>
      <c r="C26" s="376">
        <f>'3. Statement of pipeline assets'!D64</f>
        <v>94232.577913984293</v>
      </c>
      <c r="D26" s="376">
        <f>'3. Statement of pipeline assets'!E64</f>
        <v>95731.577913984293</v>
      </c>
    </row>
    <row r="27" spans="2:4" x14ac:dyDescent="0.25">
      <c r="B27" s="86" t="s">
        <v>234</v>
      </c>
      <c r="C27" s="376">
        <f>'3. Statement of pipeline assets'!D71</f>
        <v>26830.760405711233</v>
      </c>
      <c r="D27" s="376">
        <f>'3. Statement of pipeline assets'!E71</f>
        <v>14063.960827711227</v>
      </c>
    </row>
    <row r="28" spans="2:4" x14ac:dyDescent="0.25">
      <c r="B28" s="86" t="s">
        <v>273</v>
      </c>
      <c r="C28" s="376">
        <f>'3. Statement of pipeline assets'!D78</f>
        <v>0</v>
      </c>
      <c r="D28" s="376">
        <f>'3. Statement of pipeline assets'!E78</f>
        <v>0</v>
      </c>
    </row>
    <row r="29" spans="2:4" x14ac:dyDescent="0.25">
      <c r="B29" s="86" t="s">
        <v>146</v>
      </c>
      <c r="C29" s="376">
        <f>'3. Statement of pipeline assets'!D79</f>
        <v>0</v>
      </c>
      <c r="D29" s="376">
        <f>'3. Statement of pipeline assets'!E79</f>
        <v>0</v>
      </c>
    </row>
    <row r="30" spans="2:4" ht="13" x14ac:dyDescent="0.3">
      <c r="B30" s="123" t="s">
        <v>330</v>
      </c>
      <c r="C30" s="376">
        <f>'3. Statement of pipeline assets'!D80</f>
        <v>12162749.141547086</v>
      </c>
      <c r="D30" s="376">
        <f>'3. Statement of pipeline assets'!E80</f>
        <v>12586894.341969086</v>
      </c>
    </row>
    <row r="31" spans="2:4" x14ac:dyDescent="0.25">
      <c r="B31" s="86" t="s">
        <v>371</v>
      </c>
      <c r="C31" s="376">
        <f>'3. Statement of pipeline assets'!D88</f>
        <v>53313.586634127154</v>
      </c>
      <c r="D31" s="376">
        <f>'3. Statement of pipeline assets'!E88</f>
        <v>50084.755125127165</v>
      </c>
    </row>
    <row r="32" spans="2:4" x14ac:dyDescent="0.25">
      <c r="B32" s="86" t="s">
        <v>331</v>
      </c>
      <c r="C32" s="376">
        <f>'3. Statement of pipeline assets'!D95</f>
        <v>44029.707999999999</v>
      </c>
      <c r="D32" s="376">
        <f>'3. Statement of pipeline assets'!E95</f>
        <v>44106.057099999998</v>
      </c>
    </row>
    <row r="33" spans="1:4" x14ac:dyDescent="0.25">
      <c r="A33" s="121"/>
      <c r="B33" s="86" t="s">
        <v>363</v>
      </c>
      <c r="C33" s="376">
        <f>'3. Statement of pipeline assets'!D96</f>
        <v>0</v>
      </c>
      <c r="D33" s="376">
        <f>'3. Statement of pipeline assets'!E96</f>
        <v>0</v>
      </c>
    </row>
    <row r="34" spans="1:4" x14ac:dyDescent="0.25">
      <c r="A34" s="121"/>
      <c r="B34" s="86" t="s">
        <v>400</v>
      </c>
      <c r="C34" s="376">
        <f>'3. Statement of pipeline assets'!D97</f>
        <v>0</v>
      </c>
      <c r="D34" s="376">
        <f>'3. Statement of pipeline assets'!E97</f>
        <v>0</v>
      </c>
    </row>
    <row r="35" spans="1:4" x14ac:dyDescent="0.25">
      <c r="B35" s="86" t="s">
        <v>332</v>
      </c>
      <c r="C35" s="376">
        <f>'3. Statement of pipeline assets'!D98</f>
        <v>402349.11766469869</v>
      </c>
      <c r="D35" s="376">
        <f>'3. Statement of pipeline assets'!E98</f>
        <v>408291.35796669865</v>
      </c>
    </row>
    <row r="36" spans="1:4" ht="13" x14ac:dyDescent="0.3">
      <c r="B36" s="130" t="s">
        <v>333</v>
      </c>
      <c r="C36" s="376">
        <f>'3. Statement of pipeline assets'!D99</f>
        <v>499692.4122988258</v>
      </c>
      <c r="D36" s="376">
        <f>'3. Statement of pipeline assets'!E99</f>
        <v>502482.17019182583</v>
      </c>
    </row>
    <row r="37" spans="1:4" ht="15.5" x14ac:dyDescent="0.25">
      <c r="B37" s="109" t="s">
        <v>329</v>
      </c>
      <c r="C37" s="376">
        <f>'3. Statement of pipeline assets'!D100</f>
        <v>12662441.553845912</v>
      </c>
      <c r="D37" s="376">
        <f>'3. Statement of pipeline assets'!E100</f>
        <v>13089376.512160912</v>
      </c>
    </row>
    <row r="38" spans="1:4" ht="13" x14ac:dyDescent="0.3">
      <c r="B38" s="123" t="s">
        <v>359</v>
      </c>
      <c r="C38" s="138">
        <f>'1.1 Financial performance'!C10</f>
        <v>0.10629269786472487</v>
      </c>
    </row>
    <row r="41" spans="1:4" ht="26" x14ac:dyDescent="0.25">
      <c r="B41" s="85" t="s">
        <v>337</v>
      </c>
      <c r="C41" s="85" t="s">
        <v>338</v>
      </c>
      <c r="D41" s="148">
        <f>VALUE(RIGHT(TEXT(Yearending,"dd/mm/yyyy"),4))</f>
        <v>2021</v>
      </c>
    </row>
    <row r="42" spans="1:4" x14ac:dyDescent="0.25">
      <c r="B42" s="129" t="s">
        <v>398</v>
      </c>
      <c r="C42" s="139">
        <f>'4. Recovered capital'!E16</f>
        <v>19128985.971222986</v>
      </c>
    </row>
    <row r="43" spans="1:4" x14ac:dyDescent="0.25">
      <c r="B43" s="129" t="s">
        <v>399</v>
      </c>
      <c r="C43" s="139">
        <f>'4. Recovered capital'!E23</f>
        <v>772385.93785218254</v>
      </c>
    </row>
    <row r="44" spans="1:4" ht="15.5" x14ac:dyDescent="0.25">
      <c r="B44" s="109" t="s">
        <v>92</v>
      </c>
      <c r="C44" s="139">
        <f>'4. Recovered capital'!E24</f>
        <v>19901371.909075167</v>
      </c>
    </row>
    <row r="45" spans="1:4" ht="13" x14ac:dyDescent="0.25">
      <c r="B45" s="127" t="s">
        <v>205</v>
      </c>
      <c r="C45" s="127"/>
      <c r="D45" s="127"/>
    </row>
    <row r="46" spans="1:4" x14ac:dyDescent="0.25">
      <c r="B46" s="129" t="s">
        <v>113</v>
      </c>
      <c r="C46" s="139">
        <f>'4. Recovered capital'!E26</f>
        <v>41923794.578534782</v>
      </c>
      <c r="D46" s="140">
        <f>IFERROR(INDEX('4. Recovered capital'!$F$8:$BH$34,MATCH($B46,'4. Recovered capital'!$D$8:$D$34,0),MATCH(D$41,'4. Recovered capital'!$F$8:$BH$8,0)),)</f>
        <v>2333043.3589364416</v>
      </c>
    </row>
    <row r="47" spans="1:4" x14ac:dyDescent="0.25">
      <c r="B47" s="129" t="s">
        <v>114</v>
      </c>
      <c r="C47" s="139">
        <f>'4. Recovered capital'!E27</f>
        <v>-6924115.6634265175</v>
      </c>
      <c r="D47" s="140">
        <f>IFERROR(INDEX('4. Recovered capital'!$F$8:$BH$34,MATCH($B47,'4. Recovered capital'!$D$8:$D$34,0),MATCH(D$41,'4. Recovered capital'!$F$8:$BH$8,0)),)</f>
        <v>-536440.57804912829</v>
      </c>
    </row>
    <row r="48" spans="1:4" x14ac:dyDescent="0.25">
      <c r="B48" s="129" t="s">
        <v>115</v>
      </c>
      <c r="C48" s="139">
        <f>'4. Recovered capital'!E28</f>
        <v>-2945323.9642270431</v>
      </c>
      <c r="D48" s="140">
        <f>IFERROR(INDEX('4. Recovered capital'!$F$8:$BH$34,MATCH($B48,'4. Recovered capital'!$D$8:$D$34,0),MATCH(D$41,'4. Recovered capital'!$F$8:$BH$8,0)),)</f>
        <v>-184325.89339422982</v>
      </c>
    </row>
    <row r="49" spans="2:82" x14ac:dyDescent="0.25">
      <c r="B49" s="79" t="s">
        <v>323</v>
      </c>
      <c r="C49" s="139">
        <f>'4. Recovered capital'!E29</f>
        <v>-4401.6833999999999</v>
      </c>
      <c r="D49" s="140">
        <f>IFERROR(INDEX('4. Recovered capital'!$F$8:$BH$34,MATCH($B49,'4. Recovered capital'!$D$8:$D$34,0),MATCH(D$41,'4. Recovered capital'!$F$8:$BH$8,0)),)</f>
        <v>-2092.7314999999999</v>
      </c>
    </row>
    <row r="50" spans="2:82" x14ac:dyDescent="0.25">
      <c r="B50" s="129" t="s">
        <v>166</v>
      </c>
      <c r="C50" s="139">
        <f>'4. Recovered capital'!E30</f>
        <v>-28282765.680124015</v>
      </c>
      <c r="D50" s="140">
        <f>IFERROR(INDEX('4. Recovered capital'!$F$8:$BH$34,MATCH($B50,'4. Recovered capital'!$D$8:$D$34,0),MATCH(D$41,'4. Recovered capital'!$F$8:$BH$8,0)),)</f>
        <v>-896505.26064854313</v>
      </c>
    </row>
    <row r="51" spans="2:82" ht="13" x14ac:dyDescent="0.25">
      <c r="B51" s="128" t="s">
        <v>167</v>
      </c>
      <c r="C51" s="139">
        <f>'4. Recovered capital'!E31</f>
        <v>3767187.5873572142</v>
      </c>
      <c r="D51" s="140">
        <f>IFERROR(INDEX('4. Recovered capital'!$F$8:$BH$34,MATCH($B51,'4. Recovered capital'!$D$8:$D$34,0),MATCH(D$41,'4. Recovered capital'!$F$8:$BH$8,0)),)</f>
        <v>713678.89534454013</v>
      </c>
    </row>
    <row r="52" spans="2:82" ht="42" customHeight="1" x14ac:dyDescent="0.25">
      <c r="B52" s="109" t="s">
        <v>206</v>
      </c>
      <c r="C52" s="139">
        <f>'4. Recovered capital'!E32</f>
        <v>16134184.321717951</v>
      </c>
      <c r="D52" s="140">
        <f>IFERROR(INDEX('4. Recovered capital'!$F$8:$BH$34,MATCH($B52,'4. Recovered capital'!$D$8:$D$34,0),MATCH(D$41,'4. Recovered capital'!$F$8:$BH$8,0)),)</f>
        <v>-673232.83539058943</v>
      </c>
    </row>
    <row r="53" spans="2:82" ht="13" x14ac:dyDescent="0.25">
      <c r="B53" s="128" t="s">
        <v>377</v>
      </c>
      <c r="D53" s="140">
        <f>IFERROR(INDEX('4. Recovered capital'!$F$8:$BH$34,MATCH($B53,'4. Recovered capital'!$D$8:$D$34,0),MATCH(D$41,'4. Recovered capital'!$F$8:$BH$8,0)),)</f>
        <v>16807417.157108545</v>
      </c>
    </row>
    <row r="54" spans="2:82" ht="13" x14ac:dyDescent="0.25">
      <c r="B54" s="128" t="s">
        <v>404</v>
      </c>
      <c r="D54" s="138">
        <f>IFERROR(INDEX('4. Recovered capital'!$F$8:$BH$34,MATCH($B54,'4. Recovered capital'!$D$8:$D$34,0),MATCH(D$41,'4. Recovered capital'!$F$8:$BH$8,0)),)</f>
        <v>5.3339999999999999E-2</v>
      </c>
    </row>
    <row r="57" spans="2:82" ht="13" x14ac:dyDescent="0.25">
      <c r="B57" s="132" t="s">
        <v>392</v>
      </c>
      <c r="C57" s="137">
        <f>D57-1</f>
        <v>2017</v>
      </c>
      <c r="D57" s="137">
        <f>E57-1</f>
        <v>2018</v>
      </c>
      <c r="E57" s="137">
        <f>F57-1</f>
        <v>2019</v>
      </c>
      <c r="F57" s="137">
        <f>G57-1</f>
        <v>2020</v>
      </c>
      <c r="G57" s="137">
        <f>VALUE(RIGHT(TEXT(Yearending,"dd/mm/yyyy"),4))</f>
        <v>2021</v>
      </c>
      <c r="BQ57" s="131"/>
      <c r="BR57" s="131"/>
      <c r="BS57" s="131"/>
      <c r="BT57" s="131"/>
      <c r="BU57" s="131"/>
      <c r="BV57" s="131"/>
      <c r="BW57" s="131"/>
      <c r="BX57" s="131"/>
      <c r="BY57" s="131"/>
      <c r="BZ57" s="131"/>
      <c r="CA57" s="131"/>
      <c r="CB57" s="131"/>
      <c r="CC57" s="131"/>
      <c r="CD57" s="131"/>
    </row>
    <row r="58" spans="2:82" x14ac:dyDescent="0.25">
      <c r="B58" s="129" t="s">
        <v>113</v>
      </c>
      <c r="C58" s="143">
        <f>IFERROR(INDEX('4. Recovered capital'!$F$8:$BH$32,MATCH($B58,'4. Recovered capital'!$D$8:$D$32,0),MATCH(C$57,'4. Recovered capital'!$F$8:$BH$8,0))/INDEX('4. Recovered capital'!$F$8:$BH$32,MATCH($B58,'4. Recovered capital'!$D$8:$D$32,0),MATCH(C$57-1,'4. Recovered capital'!$F$8:$BH$8,0))-1,"NA")</f>
        <v>-0.18237613454493495</v>
      </c>
      <c r="D58" s="143">
        <f>IFERROR(INDEX('4. Recovered capital'!$F$8:$BH$32,MATCH($B58,'4. Recovered capital'!$D$8:$D$32,0),MATCH(D$57,'4. Recovered capital'!$F$8:$BH$8,0))/INDEX('4. Recovered capital'!$F$8:$BH$32,MATCH($B58,'4. Recovered capital'!$D$8:$D$32,0),MATCH(D$57-1,'4. Recovered capital'!$F$8:$BH$8,0))-1,"NA")</f>
        <v>-2.0838858133460425E-2</v>
      </c>
      <c r="E58" s="143">
        <f>IFERROR(INDEX('4. Recovered capital'!$F$8:$BH$32,MATCH($B58,'4. Recovered capital'!$D$8:$D$32,0),MATCH(E$57,'4. Recovered capital'!$F$8:$BH$8,0))/INDEX('4. Recovered capital'!$F$8:$BH$32,MATCH($B58,'4. Recovered capital'!$D$8:$D$32,0),MATCH(E$57-1,'4. Recovered capital'!$F$8:$BH$8,0))-1,"NA")</f>
        <v>-1.0213602057512206E-2</v>
      </c>
      <c r="F58" s="143">
        <f>IFERROR(INDEX('4. Recovered capital'!$F$8:$BH$32,MATCH($B58,'4. Recovered capital'!$D$8:$D$32,0),MATCH(F$57,'4. Recovered capital'!$F$8:$BH$8,0))/INDEX('4. Recovered capital'!$F$8:$BH$32,MATCH($B58,'4. Recovered capital'!$D$8:$D$32,0),MATCH(F$57-1,'4. Recovered capital'!$F$8:$BH$8,0))-1,"NA")</f>
        <v>-4.630103129422114E-2</v>
      </c>
      <c r="G58" s="143">
        <f>IFERROR(INDEX('4. Recovered capital'!$F$8:$BH$32,MATCH($B58,'4. Recovered capital'!$D$8:$D$32,0),MATCH(G$57,'4. Recovered capital'!$F$8:$BH$8,0))/INDEX('4. Recovered capital'!$F$8:$BH$32,MATCH($B58,'4. Recovered capital'!$D$8:$D$32,0),MATCH(G$57-1,'4. Recovered capital'!$F$8:$BH$8,0))-1,"NA")</f>
        <v>-1.3397595594771827E-3</v>
      </c>
    </row>
    <row r="59" spans="2:82" x14ac:dyDescent="0.25">
      <c r="B59" s="129" t="s">
        <v>114</v>
      </c>
      <c r="C59" s="143">
        <f>IFERROR(INDEX('4. Recovered capital'!$F$8:$BH$32,MATCH($B59,'4. Recovered capital'!$D$8:$D$32,0),MATCH(C$57,'4. Recovered capital'!$F$8:$BH$8,0))/INDEX('4. Recovered capital'!$F$8:$BH$32,MATCH($B59,'4. Recovered capital'!$D$8:$D$32,0),MATCH(C$57-1,'4. Recovered capital'!$F$8:$BH$8,0))-1,"NA")</f>
        <v>0.16463772615372974</v>
      </c>
      <c r="D59" s="143">
        <f>IFERROR(INDEX('4. Recovered capital'!$F$8:$BH$32,MATCH($B59,'4. Recovered capital'!$D$8:$D$32,0),MATCH(D$57,'4. Recovered capital'!$F$8:$BH$8,0))/INDEX('4. Recovered capital'!$F$8:$BH$32,MATCH($B59,'4. Recovered capital'!$D$8:$D$32,0),MATCH(D$57-1,'4. Recovered capital'!$F$8:$BH$8,0))-1,"NA")</f>
        <v>-0.11853261928278236</v>
      </c>
      <c r="E59" s="143">
        <f>IFERROR(INDEX('4. Recovered capital'!$F$8:$BH$32,MATCH($B59,'4. Recovered capital'!$D$8:$D$32,0),MATCH(E$57,'4. Recovered capital'!$F$8:$BH$8,0))/INDEX('4. Recovered capital'!$F$8:$BH$32,MATCH($B59,'4. Recovered capital'!$D$8:$D$32,0),MATCH(E$57-1,'4. Recovered capital'!$F$8:$BH$8,0))-1,"NA")</f>
        <v>0.15145975496277897</v>
      </c>
      <c r="F59" s="143">
        <f>IFERROR(INDEX('4. Recovered capital'!$F$8:$BH$32,MATCH($B59,'4. Recovered capital'!$D$8:$D$32,0),MATCH(F$57,'4. Recovered capital'!$F$8:$BH$8,0))/INDEX('4. Recovered capital'!$F$8:$BH$32,MATCH($B59,'4. Recovered capital'!$D$8:$D$32,0),MATCH(F$57-1,'4. Recovered capital'!$F$8:$BH$8,0))-1,"NA")</f>
        <v>-0.21793590994417067</v>
      </c>
      <c r="G59" s="143">
        <f>IFERROR(INDEX('4. Recovered capital'!$F$8:$BH$32,MATCH($B59,'4. Recovered capital'!$D$8:$D$32,0),MATCH(G$57,'4. Recovered capital'!$F$8:$BH$8,0))/INDEX('4. Recovered capital'!$F$8:$BH$32,MATCH($B59,'4. Recovered capital'!$D$8:$D$32,0),MATCH(G$57-1,'4. Recovered capital'!$F$8:$BH$8,0))-1,"NA")</f>
        <v>0.15482319364511987</v>
      </c>
    </row>
    <row r="60" spans="2:82" x14ac:dyDescent="0.25">
      <c r="B60" s="129" t="s">
        <v>115</v>
      </c>
      <c r="C60" s="143">
        <f>IFERROR(INDEX('4. Recovered capital'!$F$8:$BH$32,MATCH($B60,'4. Recovered capital'!$D$8:$D$32,0),MATCH(C$57,'4. Recovered capital'!$F$8:$BH$8,0))/INDEX('4. Recovered capital'!$F$8:$BH$32,MATCH($B60,'4. Recovered capital'!$D$8:$D$32,0),MATCH(C$57-1,'4. Recovered capital'!$F$8:$BH$8,0))-1,"NA")</f>
        <v>-0.54414867324516314</v>
      </c>
      <c r="D60" s="143">
        <f>IFERROR(INDEX('4. Recovered capital'!$F$8:$BH$32,MATCH($B60,'4. Recovered capital'!$D$8:$D$32,0),MATCH(D$57,'4. Recovered capital'!$F$8:$BH$8,0))/INDEX('4. Recovered capital'!$F$8:$BH$32,MATCH($B60,'4. Recovered capital'!$D$8:$D$32,0),MATCH(D$57-1,'4. Recovered capital'!$F$8:$BH$8,0))-1,"NA")</f>
        <v>4.3641975334353988E-2</v>
      </c>
      <c r="E60" s="143">
        <f>IFERROR(INDEX('4. Recovered capital'!$F$8:$BH$32,MATCH($B60,'4. Recovered capital'!$D$8:$D$32,0),MATCH(E$57,'4. Recovered capital'!$F$8:$BH$8,0))/INDEX('4. Recovered capital'!$F$8:$BH$32,MATCH($B60,'4. Recovered capital'!$D$8:$D$32,0),MATCH(E$57-1,'4. Recovered capital'!$F$8:$BH$8,0))-1,"NA")</f>
        <v>-0.19820753041785522</v>
      </c>
      <c r="F60" s="143">
        <f>IFERROR(INDEX('4. Recovered capital'!$F$8:$BH$32,MATCH($B60,'4. Recovered capital'!$D$8:$D$32,0),MATCH(F$57,'4. Recovered capital'!$F$8:$BH$8,0))/INDEX('4. Recovered capital'!$F$8:$BH$32,MATCH($B60,'4. Recovered capital'!$D$8:$D$32,0),MATCH(F$57-1,'4. Recovered capital'!$F$8:$BH$8,0))-1,"NA")</f>
        <v>0.42806936312347132</v>
      </c>
      <c r="G60" s="143">
        <f>IFERROR(INDEX('4. Recovered capital'!$F$8:$BH$32,MATCH($B60,'4. Recovered capital'!$D$8:$D$32,0),MATCH(G$57,'4. Recovered capital'!$F$8:$BH$8,0))/INDEX('4. Recovered capital'!$F$8:$BH$32,MATCH($B60,'4. Recovered capital'!$D$8:$D$32,0),MATCH(G$57-1,'4. Recovered capital'!$F$8:$BH$8,0))-1,"NA")</f>
        <v>-2.331916703311443E-2</v>
      </c>
    </row>
    <row r="61" spans="2:82" x14ac:dyDescent="0.25">
      <c r="B61" s="79" t="s">
        <v>323</v>
      </c>
      <c r="C61" s="143" t="str">
        <f>IFERROR(INDEX('4. Recovered capital'!$F$8:$BH$32,MATCH($B61,'4. Recovered capital'!$D$8:$D$32,0),MATCH(C$57,'4. Recovered capital'!$F$8:$BH$8,0))/INDEX('4. Recovered capital'!$F$8:$BH$32,MATCH($B61,'4. Recovered capital'!$D$8:$D$32,0),MATCH(C$57-1,'4. Recovered capital'!$F$8:$BH$8,0))-1,"NA")</f>
        <v>NA</v>
      </c>
      <c r="D61" s="143" t="str">
        <f>IFERROR(INDEX('4. Recovered capital'!$F$8:$BH$32,MATCH($B61,'4. Recovered capital'!$D$8:$D$32,0),MATCH(D$57,'4. Recovered capital'!$F$8:$BH$8,0))/INDEX('4. Recovered capital'!$F$8:$BH$32,MATCH($B61,'4. Recovered capital'!$D$8:$D$32,0),MATCH(D$57-1,'4. Recovered capital'!$F$8:$BH$8,0))-1,"NA")</f>
        <v>NA</v>
      </c>
      <c r="E61" s="143" t="str">
        <f>IFERROR(INDEX('4. Recovered capital'!$F$8:$BH$32,MATCH($B61,'4. Recovered capital'!$D$8:$D$32,0),MATCH(E$57,'4. Recovered capital'!$F$8:$BH$8,0))/INDEX('4. Recovered capital'!$F$8:$BH$32,MATCH($B61,'4. Recovered capital'!$D$8:$D$32,0),MATCH(E$57-1,'4. Recovered capital'!$F$8:$BH$8,0))-1,"NA")</f>
        <v>NA</v>
      </c>
      <c r="F61" s="143" t="str">
        <f>IFERROR(INDEX('4. Recovered capital'!$F$8:$BH$32,MATCH($B61,'4. Recovered capital'!$D$8:$D$32,0),MATCH(F$57,'4. Recovered capital'!$F$8:$BH$8,0))/INDEX('4. Recovered capital'!$F$8:$BH$32,MATCH($B61,'4. Recovered capital'!$D$8:$D$32,0),MATCH(F$57-1,'4. Recovered capital'!$F$8:$BH$8,0))-1,"NA")</f>
        <v>NA</v>
      </c>
      <c r="G61" s="143">
        <f>IFERROR(INDEX('4. Recovered capital'!$F$8:$BH$32,MATCH($B61,'4. Recovered capital'!$D$8:$D$32,0),MATCH(G$57,'4. Recovered capital'!$F$8:$BH$8,0))/INDEX('4. Recovered capital'!$F$8:$BH$32,MATCH($B61,'4. Recovered capital'!$D$8:$D$32,0),MATCH(G$57-1,'4. Recovered capital'!$F$8:$BH$8,0))-1,"NA")</f>
        <v>-9.3644393371728585E-2</v>
      </c>
    </row>
    <row r="62" spans="2:82" x14ac:dyDescent="0.25">
      <c r="B62" s="129" t="s">
        <v>166</v>
      </c>
      <c r="C62" s="143">
        <f>IFERROR(INDEX('4. Recovered capital'!$F$8:$BH$32,MATCH($B62,'4. Recovered capital'!$D$8:$D$32,0),MATCH(C$57,'4. Recovered capital'!$F$8:$BH$8,0))/INDEX('4. Recovered capital'!$F$8:$BH$32,MATCH($B62,'4. Recovered capital'!$D$8:$D$32,0),MATCH(C$57-1,'4. Recovered capital'!$F$8:$BH$8,0))-1,"NA")</f>
        <v>-5.1544419288933496E-2</v>
      </c>
      <c r="D62" s="143">
        <f>IFERROR(INDEX('4. Recovered capital'!$F$8:$BH$32,MATCH($B62,'4. Recovered capital'!$D$8:$D$32,0),MATCH(D$57,'4. Recovered capital'!$F$8:$BH$8,0))/INDEX('4. Recovered capital'!$F$8:$BH$32,MATCH($B62,'4. Recovered capital'!$D$8:$D$32,0),MATCH(D$57-1,'4. Recovered capital'!$F$8:$BH$8,0))-1,"NA")</f>
        <v>-1.503737495318902E-2</v>
      </c>
      <c r="E62" s="143">
        <f>IFERROR(INDEX('4. Recovered capital'!$F$8:$BH$32,MATCH($B62,'4. Recovered capital'!$D$8:$D$32,0),MATCH(E$57,'4. Recovered capital'!$F$8:$BH$8,0))/INDEX('4. Recovered capital'!$F$8:$BH$32,MATCH($B62,'4. Recovered capital'!$D$8:$D$32,0),MATCH(E$57-1,'4. Recovered capital'!$F$8:$BH$8,0))-1,"NA")</f>
        <v>-8.6476998154100482E-2</v>
      </c>
      <c r="F62" s="143">
        <f>IFERROR(INDEX('4. Recovered capital'!$F$8:$BH$32,MATCH($B62,'4. Recovered capital'!$D$8:$D$32,0),MATCH(F$57,'4. Recovered capital'!$F$8:$BH$8,0))/INDEX('4. Recovered capital'!$F$8:$BH$32,MATCH($B62,'4. Recovered capital'!$D$8:$D$32,0),MATCH(F$57-1,'4. Recovered capital'!$F$8:$BH$8,0))-1,"NA")</f>
        <v>-0.19745159019812064</v>
      </c>
      <c r="G62" s="143">
        <f>IFERROR(INDEX('4. Recovered capital'!$F$8:$BH$32,MATCH($B62,'4. Recovered capital'!$D$8:$D$32,0),MATCH(G$57,'4. Recovered capital'!$F$8:$BH$8,0))/INDEX('4. Recovered capital'!$F$8:$BH$32,MATCH($B62,'4. Recovered capital'!$D$8:$D$32,0),MATCH(G$57-1,'4. Recovered capital'!$F$8:$BH$8,0))-1,"NA")</f>
        <v>-8.9893431404046042E-2</v>
      </c>
    </row>
    <row r="63" spans="2:82" x14ac:dyDescent="0.25">
      <c r="B63" s="129" t="s">
        <v>167</v>
      </c>
      <c r="C63" s="143">
        <f>IFERROR(INDEX('4. Recovered capital'!$F$8:$BH$32,MATCH($B63,'4. Recovered capital'!$D$8:$D$32,0),MATCH(C$57,'4. Recovered capital'!$F$8:$BH$8,0))/INDEX('4. Recovered capital'!$F$8:$BH$32,MATCH($B63,'4. Recovered capital'!$D$8:$D$32,0),MATCH(C$57-1,'4. Recovered capital'!$F$8:$BH$8,0))-1,"NA")</f>
        <v>-0.47734487382315038</v>
      </c>
      <c r="D63" s="143">
        <f>IFERROR(INDEX('4. Recovered capital'!$F$8:$BH$32,MATCH($B63,'4. Recovered capital'!$D$8:$D$32,0),MATCH(D$57,'4. Recovered capital'!$F$8:$BH$8,0))/INDEX('4. Recovered capital'!$F$8:$BH$32,MATCH($B63,'4. Recovered capital'!$D$8:$D$32,0),MATCH(D$57-1,'4. Recovered capital'!$F$8:$BH$8,0))-1,"NA")</f>
        <v>7.2129141330997903E-2</v>
      </c>
      <c r="E63" s="143">
        <f>IFERROR(INDEX('4. Recovered capital'!$F$8:$BH$32,MATCH($B63,'4. Recovered capital'!$D$8:$D$32,0),MATCH(E$57,'4. Recovered capital'!$F$8:$BH$8,0))/INDEX('4. Recovered capital'!$F$8:$BH$32,MATCH($B63,'4. Recovered capital'!$D$8:$D$32,0),MATCH(E$57-1,'4. Recovered capital'!$F$8:$BH$8,0))-1,"NA")</f>
        <v>0.10087249029045298</v>
      </c>
      <c r="F63" s="143">
        <f>IFERROR(INDEX('4. Recovered capital'!$F$8:$BH$32,MATCH($B63,'4. Recovered capital'!$D$8:$D$32,0),MATCH(F$57,'4. Recovered capital'!$F$8:$BH$8,0))/INDEX('4. Recovered capital'!$F$8:$BH$32,MATCH($B63,'4. Recovered capital'!$D$8:$D$32,0),MATCH(F$57-1,'4. Recovered capital'!$F$8:$BH$8,0))-1,"NA")</f>
        <v>0.40217406514064358</v>
      </c>
      <c r="G63" s="143">
        <f>IFERROR(INDEX('4. Recovered capital'!$F$8:$BH$32,MATCH($B63,'4. Recovered capital'!$D$8:$D$32,0),MATCH(G$57,'4. Recovered capital'!$F$8:$BH$8,0))/INDEX('4. Recovered capital'!$F$8:$BH$32,MATCH($B63,'4. Recovered capital'!$D$8:$D$32,0),MATCH(G$57-1,'4. Recovered capital'!$F$8:$BH$8,0))-1,"NA")</f>
        <v>2.6048791464069909E-2</v>
      </c>
    </row>
    <row r="66" spans="2:8" ht="13" x14ac:dyDescent="0.3">
      <c r="B66" s="85" t="s">
        <v>340</v>
      </c>
      <c r="C66" s="426" t="s">
        <v>108</v>
      </c>
      <c r="D66" s="427"/>
      <c r="E66" s="427"/>
      <c r="F66" s="428" t="s">
        <v>109</v>
      </c>
      <c r="G66" s="428"/>
      <c r="H66" s="428"/>
    </row>
    <row r="67" spans="2:8" ht="13" x14ac:dyDescent="0.25">
      <c r="B67" s="78" t="s">
        <v>31</v>
      </c>
      <c r="C67" s="78" t="s">
        <v>408</v>
      </c>
      <c r="D67" s="78" t="s">
        <v>549</v>
      </c>
      <c r="E67" s="78" t="s">
        <v>406</v>
      </c>
      <c r="F67" s="78" t="s">
        <v>408</v>
      </c>
      <c r="G67" s="78" t="s">
        <v>178</v>
      </c>
      <c r="H67" s="78" t="s">
        <v>406</v>
      </c>
    </row>
    <row r="68" spans="2:8" ht="13" x14ac:dyDescent="0.25">
      <c r="B68" s="84" t="s">
        <v>32</v>
      </c>
      <c r="C68" s="78"/>
      <c r="D68" s="78"/>
      <c r="E68" s="78"/>
      <c r="F68" s="78"/>
      <c r="G68" s="78"/>
      <c r="H68" s="78"/>
    </row>
    <row r="69" spans="2:8" ht="13" x14ac:dyDescent="0.25">
      <c r="B69" s="125" t="s">
        <v>155</v>
      </c>
      <c r="C69" s="89"/>
      <c r="D69" s="89"/>
      <c r="E69" s="89"/>
      <c r="F69" s="89"/>
      <c r="G69" s="89"/>
      <c r="H69" s="89"/>
    </row>
    <row r="70" spans="2:8" x14ac:dyDescent="0.25">
      <c r="B70" s="124" t="s">
        <v>341</v>
      </c>
      <c r="C70" s="139">
        <f>'5. Weighted average price'!M12</f>
        <v>1772.07156801</v>
      </c>
      <c r="D70" s="139">
        <f>'5. Weighted average price'!N12</f>
        <v>117120</v>
      </c>
      <c r="E70" s="152">
        <f>'5. Weighted average price'!O12</f>
        <v>1.513039248642418E-2</v>
      </c>
      <c r="F70" s="139">
        <f>'5. Weighted average price'!P12</f>
        <v>0</v>
      </c>
      <c r="G70" s="139">
        <f>'5. Weighted average price'!Q12</f>
        <v>0</v>
      </c>
      <c r="H70" s="152">
        <f>'5. Weighted average price'!R12</f>
        <v>0</v>
      </c>
    </row>
    <row r="71" spans="2:8" x14ac:dyDescent="0.25">
      <c r="B71" s="124" t="s">
        <v>342</v>
      </c>
      <c r="C71" s="139">
        <f>'5. Weighted average price'!T12</f>
        <v>0</v>
      </c>
      <c r="D71" s="139">
        <f>'5. Weighted average price'!U12</f>
        <v>0</v>
      </c>
      <c r="E71" s="152">
        <f>'5. Weighted average price'!V12</f>
        <v>0</v>
      </c>
      <c r="F71" s="139">
        <f>'5. Weighted average price'!W12</f>
        <v>0</v>
      </c>
      <c r="G71" s="139">
        <f>'5. Weighted average price'!X12</f>
        <v>0</v>
      </c>
      <c r="H71" s="152">
        <f>'5. Weighted average price'!Y12</f>
        <v>0</v>
      </c>
    </row>
    <row r="72" spans="2:8" x14ac:dyDescent="0.25">
      <c r="B72" s="124" t="s">
        <v>343</v>
      </c>
      <c r="C72" s="139">
        <f>'5. Weighted average price'!Z12</f>
        <v>0</v>
      </c>
      <c r="D72" s="139">
        <f>'5. Weighted average price'!AA12</f>
        <v>0</v>
      </c>
      <c r="E72" s="152">
        <f>'5. Weighted average price'!AB12</f>
        <v>0</v>
      </c>
      <c r="F72" s="139">
        <f>'5. Weighted average price'!AC12</f>
        <v>0</v>
      </c>
      <c r="G72" s="139">
        <f>'5. Weighted average price'!AD12</f>
        <v>0</v>
      </c>
      <c r="H72" s="152">
        <f>'5. Weighted average price'!AE12</f>
        <v>0</v>
      </c>
    </row>
    <row r="73" spans="2:8" x14ac:dyDescent="0.25">
      <c r="B73" s="124" t="s">
        <v>344</v>
      </c>
      <c r="C73" s="139">
        <f>'5. Weighted average price'!AF12</f>
        <v>0</v>
      </c>
      <c r="D73" s="139">
        <f>'5. Weighted average price'!AG12</f>
        <v>0</v>
      </c>
      <c r="E73" s="152">
        <f>'5. Weighted average price'!AH12</f>
        <v>0</v>
      </c>
      <c r="F73" s="139">
        <f>'5. Weighted average price'!AI12</f>
        <v>0</v>
      </c>
      <c r="G73" s="139">
        <f>'5. Weighted average price'!AJ12</f>
        <v>0</v>
      </c>
      <c r="H73" s="152">
        <f>'5. Weighted average price'!AK12</f>
        <v>0</v>
      </c>
    </row>
    <row r="74" spans="2:8" x14ac:dyDescent="0.25">
      <c r="B74" s="124" t="s">
        <v>345</v>
      </c>
      <c r="C74" s="139">
        <f>'5. Weighted average price'!AM12</f>
        <v>0</v>
      </c>
      <c r="D74" s="139">
        <f>'5. Weighted average price'!AN12</f>
        <v>0</v>
      </c>
      <c r="E74" s="152">
        <f>'5. Weighted average price'!AO12</f>
        <v>0</v>
      </c>
      <c r="F74" s="139">
        <f>'5. Weighted average price'!AP12</f>
        <v>0</v>
      </c>
      <c r="G74" s="139">
        <f>'5. Weighted average price'!AQ12</f>
        <v>0</v>
      </c>
      <c r="H74" s="152">
        <f>'5. Weighted average price'!AR12</f>
        <v>0</v>
      </c>
    </row>
    <row r="75" spans="2:8" x14ac:dyDescent="0.25">
      <c r="B75" s="124" t="s">
        <v>346</v>
      </c>
      <c r="C75" s="139">
        <f>'5. Weighted average price'!AS12</f>
        <v>0</v>
      </c>
      <c r="D75" s="139">
        <f>'5. Weighted average price'!AT12</f>
        <v>0</v>
      </c>
      <c r="E75" s="152">
        <f>'5. Weighted average price'!AU12</f>
        <v>0</v>
      </c>
      <c r="F75" s="139">
        <f>'5. Weighted average price'!AV12</f>
        <v>0</v>
      </c>
      <c r="G75" s="139">
        <f>'5. Weighted average price'!AW12</f>
        <v>0</v>
      </c>
      <c r="H75" s="152">
        <f>'5. Weighted average price'!AX12</f>
        <v>0</v>
      </c>
    </row>
    <row r="76" spans="2:8" x14ac:dyDescent="0.25">
      <c r="B76" s="124" t="s">
        <v>347</v>
      </c>
      <c r="C76" s="139">
        <f>'5. Weighted average price'!AY12</f>
        <v>0</v>
      </c>
      <c r="D76" s="139">
        <f>'5. Weighted average price'!AZ12</f>
        <v>0</v>
      </c>
      <c r="E76" s="152">
        <f>'5. Weighted average price'!BA12</f>
        <v>0</v>
      </c>
      <c r="F76" s="139">
        <f>'5. Weighted average price'!BB12</f>
        <v>0</v>
      </c>
      <c r="G76" s="139">
        <f>'5. Weighted average price'!BC12</f>
        <v>0</v>
      </c>
      <c r="H76" s="152">
        <f>'5. Weighted average price'!BD12</f>
        <v>0</v>
      </c>
    </row>
    <row r="77" spans="2:8" x14ac:dyDescent="0.25">
      <c r="B77" s="124" t="s">
        <v>348</v>
      </c>
      <c r="C77" s="139">
        <f>'5. Weighted average price'!BE12</f>
        <v>0</v>
      </c>
      <c r="D77" s="139">
        <f>'5. Weighted average price'!BF12</f>
        <v>0</v>
      </c>
      <c r="E77" s="152">
        <f>'5. Weighted average price'!BG12</f>
        <v>0</v>
      </c>
      <c r="F77" s="139">
        <f>'5. Weighted average price'!BH12</f>
        <v>0</v>
      </c>
      <c r="G77" s="139">
        <f>'5. Weighted average price'!BI12</f>
        <v>0</v>
      </c>
      <c r="H77" s="152">
        <f>'5. Weighted average price'!BJ12</f>
        <v>0</v>
      </c>
    </row>
    <row r="78" spans="2:8" ht="13" x14ac:dyDescent="0.25">
      <c r="B78" s="125" t="s">
        <v>203</v>
      </c>
      <c r="C78" s="89"/>
      <c r="D78" s="89"/>
      <c r="E78" s="153"/>
      <c r="F78" s="89"/>
      <c r="G78" s="89"/>
      <c r="H78" s="153"/>
    </row>
    <row r="79" spans="2:8" x14ac:dyDescent="0.25">
      <c r="B79" s="124" t="s">
        <v>341</v>
      </c>
      <c r="C79" s="139">
        <f>'5. Weighted average price'!M13</f>
        <v>0</v>
      </c>
      <c r="D79" s="139">
        <f>'5. Weighted average price'!N13</f>
        <v>0</v>
      </c>
      <c r="E79" s="152">
        <f>'5. Weighted average price'!O13</f>
        <v>0</v>
      </c>
      <c r="F79" s="139">
        <f>'5. Weighted average price'!P13</f>
        <v>0</v>
      </c>
      <c r="G79" s="139">
        <f>'5. Weighted average price'!Q13</f>
        <v>0</v>
      </c>
      <c r="H79" s="152">
        <f>'5. Weighted average price'!R13</f>
        <v>0</v>
      </c>
    </row>
    <row r="80" spans="2:8" x14ac:dyDescent="0.25">
      <c r="B80" s="124" t="s">
        <v>342</v>
      </c>
      <c r="C80" s="139">
        <f>'5. Weighted average price'!T13</f>
        <v>0</v>
      </c>
      <c r="D80" s="139">
        <f>'5. Weighted average price'!U13</f>
        <v>0</v>
      </c>
      <c r="E80" s="152">
        <f>'5. Weighted average price'!V13</f>
        <v>0</v>
      </c>
      <c r="F80" s="139">
        <f>'5. Weighted average price'!W13</f>
        <v>0</v>
      </c>
      <c r="G80" s="139">
        <f>'5. Weighted average price'!X13</f>
        <v>0</v>
      </c>
      <c r="H80" s="152">
        <f>'5. Weighted average price'!Y13</f>
        <v>0</v>
      </c>
    </row>
    <row r="81" spans="2:8" x14ac:dyDescent="0.25">
      <c r="B81" s="124" t="s">
        <v>343</v>
      </c>
      <c r="C81" s="139">
        <f>'5. Weighted average price'!Z13</f>
        <v>0</v>
      </c>
      <c r="D81" s="139">
        <f>'5. Weighted average price'!AA13</f>
        <v>0</v>
      </c>
      <c r="E81" s="152">
        <f>'5. Weighted average price'!AB13</f>
        <v>0</v>
      </c>
      <c r="F81" s="139">
        <f>'5. Weighted average price'!AC13</f>
        <v>0</v>
      </c>
      <c r="G81" s="139">
        <f>'5. Weighted average price'!AD13</f>
        <v>0</v>
      </c>
      <c r="H81" s="152">
        <f>'5. Weighted average price'!AE13</f>
        <v>0</v>
      </c>
    </row>
    <row r="82" spans="2:8" x14ac:dyDescent="0.25">
      <c r="B82" s="124" t="s">
        <v>344</v>
      </c>
      <c r="C82" s="139">
        <f>'5. Weighted average price'!AF13</f>
        <v>0</v>
      </c>
      <c r="D82" s="139">
        <f>'5. Weighted average price'!AG13</f>
        <v>0</v>
      </c>
      <c r="E82" s="152">
        <f>'5. Weighted average price'!AH13</f>
        <v>0</v>
      </c>
      <c r="F82" s="139">
        <f>'5. Weighted average price'!AI13</f>
        <v>0</v>
      </c>
      <c r="G82" s="139">
        <f>'5. Weighted average price'!AJ13</f>
        <v>0</v>
      </c>
      <c r="H82" s="152">
        <f>'5. Weighted average price'!AK13</f>
        <v>0</v>
      </c>
    </row>
    <row r="83" spans="2:8" x14ac:dyDescent="0.25">
      <c r="B83" s="124" t="s">
        <v>345</v>
      </c>
      <c r="C83" s="139">
        <f>'5. Weighted average price'!AM13</f>
        <v>0</v>
      </c>
      <c r="D83" s="139">
        <f>'5. Weighted average price'!AN13</f>
        <v>0</v>
      </c>
      <c r="E83" s="152">
        <f>'5. Weighted average price'!AO13</f>
        <v>0</v>
      </c>
      <c r="F83" s="139">
        <f>'5. Weighted average price'!AP13</f>
        <v>0</v>
      </c>
      <c r="G83" s="139">
        <f>'5. Weighted average price'!AQ13</f>
        <v>0</v>
      </c>
      <c r="H83" s="152">
        <f>'5. Weighted average price'!AR13</f>
        <v>0</v>
      </c>
    </row>
    <row r="84" spans="2:8" x14ac:dyDescent="0.25">
      <c r="B84" s="124" t="s">
        <v>346</v>
      </c>
      <c r="C84" s="139">
        <f>'5. Weighted average price'!AS13</f>
        <v>0</v>
      </c>
      <c r="D84" s="139">
        <f>'5. Weighted average price'!AT13</f>
        <v>0</v>
      </c>
      <c r="E84" s="152">
        <f>'5. Weighted average price'!AU13</f>
        <v>0</v>
      </c>
      <c r="F84" s="139">
        <f>'5. Weighted average price'!AV13</f>
        <v>0</v>
      </c>
      <c r="G84" s="139">
        <f>'5. Weighted average price'!AW13</f>
        <v>0</v>
      </c>
      <c r="H84" s="152">
        <f>'5. Weighted average price'!AX13</f>
        <v>0</v>
      </c>
    </row>
    <row r="85" spans="2:8" x14ac:dyDescent="0.25">
      <c r="B85" s="124" t="s">
        <v>347</v>
      </c>
      <c r="C85" s="139">
        <f>'5. Weighted average price'!AY13</f>
        <v>0</v>
      </c>
      <c r="D85" s="139">
        <f>'5. Weighted average price'!AZ13</f>
        <v>0</v>
      </c>
      <c r="E85" s="152">
        <f>'5. Weighted average price'!BA13</f>
        <v>0</v>
      </c>
      <c r="F85" s="139">
        <f>'5. Weighted average price'!BB13</f>
        <v>0</v>
      </c>
      <c r="G85" s="139">
        <f>'5. Weighted average price'!BC13</f>
        <v>0</v>
      </c>
      <c r="H85" s="152">
        <f>'5. Weighted average price'!BD13</f>
        <v>0</v>
      </c>
    </row>
    <row r="86" spans="2:8" x14ac:dyDescent="0.25">
      <c r="B86" s="124" t="s">
        <v>348</v>
      </c>
      <c r="C86" s="139">
        <f>'5. Weighted average price'!BE13</f>
        <v>0</v>
      </c>
      <c r="D86" s="139">
        <f>'5. Weighted average price'!BF13</f>
        <v>0</v>
      </c>
      <c r="E86" s="152">
        <f>'5. Weighted average price'!BG13</f>
        <v>0</v>
      </c>
      <c r="F86" s="139">
        <f>'5. Weighted average price'!BH13</f>
        <v>0</v>
      </c>
      <c r="G86" s="139">
        <f>'5. Weighted average price'!BI13</f>
        <v>0</v>
      </c>
      <c r="H86" s="152">
        <f>'5. Weighted average price'!BJ13</f>
        <v>0</v>
      </c>
    </row>
    <row r="87" spans="2:8" ht="13" x14ac:dyDescent="0.25">
      <c r="B87" s="125" t="s">
        <v>34</v>
      </c>
      <c r="C87" s="89"/>
      <c r="D87" s="89"/>
      <c r="E87" s="153"/>
      <c r="F87" s="89"/>
      <c r="G87" s="89"/>
      <c r="H87" s="153"/>
    </row>
    <row r="88" spans="2:8" x14ac:dyDescent="0.25">
      <c r="B88" s="124" t="s">
        <v>341</v>
      </c>
      <c r="C88" s="139">
        <f>'5. Weighted average price'!M14</f>
        <v>0</v>
      </c>
      <c r="D88" s="139">
        <f>'5. Weighted average price'!N14</f>
        <v>0</v>
      </c>
      <c r="E88" s="152">
        <f>'5. Weighted average price'!O14</f>
        <v>0</v>
      </c>
      <c r="F88" s="139">
        <f>'5. Weighted average price'!P14</f>
        <v>0</v>
      </c>
      <c r="G88" s="139">
        <f>'5. Weighted average price'!Q14</f>
        <v>0</v>
      </c>
      <c r="H88" s="152">
        <f>'5. Weighted average price'!R14</f>
        <v>0</v>
      </c>
    </row>
    <row r="89" spans="2:8" x14ac:dyDescent="0.25">
      <c r="B89" s="124" t="s">
        <v>342</v>
      </c>
      <c r="C89" s="139">
        <f>'5. Weighted average price'!T14</f>
        <v>0</v>
      </c>
      <c r="D89" s="139">
        <f>'5. Weighted average price'!U14</f>
        <v>0</v>
      </c>
      <c r="E89" s="152">
        <f>'5. Weighted average price'!V14</f>
        <v>0</v>
      </c>
      <c r="F89" s="139">
        <f>'5. Weighted average price'!W14</f>
        <v>0</v>
      </c>
      <c r="G89" s="139">
        <f>'5. Weighted average price'!X14</f>
        <v>0</v>
      </c>
      <c r="H89" s="152">
        <f>'5. Weighted average price'!Y14</f>
        <v>0</v>
      </c>
    </row>
    <row r="90" spans="2:8" x14ac:dyDescent="0.25">
      <c r="B90" s="124" t="s">
        <v>343</v>
      </c>
      <c r="C90" s="139">
        <f>'5. Weighted average price'!Z14</f>
        <v>0</v>
      </c>
      <c r="D90" s="139">
        <f>'5. Weighted average price'!AA14</f>
        <v>0</v>
      </c>
      <c r="E90" s="152">
        <f>'5. Weighted average price'!AB14</f>
        <v>0</v>
      </c>
      <c r="F90" s="139">
        <f>'5. Weighted average price'!AC14</f>
        <v>0</v>
      </c>
      <c r="G90" s="139">
        <f>'5. Weighted average price'!AD14</f>
        <v>0</v>
      </c>
      <c r="H90" s="152">
        <f>'5. Weighted average price'!AE14</f>
        <v>0</v>
      </c>
    </row>
    <row r="91" spans="2:8" x14ac:dyDescent="0.25">
      <c r="B91" s="124" t="s">
        <v>344</v>
      </c>
      <c r="C91" s="139">
        <f>'5. Weighted average price'!AF14</f>
        <v>0</v>
      </c>
      <c r="D91" s="139">
        <f>'5. Weighted average price'!AG14</f>
        <v>0</v>
      </c>
      <c r="E91" s="152">
        <f>'5. Weighted average price'!AH14</f>
        <v>0</v>
      </c>
      <c r="F91" s="139">
        <f>'5. Weighted average price'!AI14</f>
        <v>0</v>
      </c>
      <c r="G91" s="139">
        <f>'5. Weighted average price'!AJ14</f>
        <v>0</v>
      </c>
      <c r="H91" s="152">
        <f>'5. Weighted average price'!AK14</f>
        <v>0</v>
      </c>
    </row>
    <row r="92" spans="2:8" x14ac:dyDescent="0.25">
      <c r="B92" s="124" t="s">
        <v>345</v>
      </c>
      <c r="C92" s="139">
        <f>'5. Weighted average price'!AM14</f>
        <v>0</v>
      </c>
      <c r="D92" s="139">
        <f>'5. Weighted average price'!AN14</f>
        <v>0</v>
      </c>
      <c r="E92" s="152">
        <f>'5. Weighted average price'!AO14</f>
        <v>0</v>
      </c>
      <c r="F92" s="139">
        <f>'5. Weighted average price'!AP14</f>
        <v>0</v>
      </c>
      <c r="G92" s="139">
        <f>'5. Weighted average price'!AQ14</f>
        <v>0</v>
      </c>
      <c r="H92" s="152">
        <f>'5. Weighted average price'!AR14</f>
        <v>0</v>
      </c>
    </row>
    <row r="93" spans="2:8" x14ac:dyDescent="0.25">
      <c r="B93" s="124" t="s">
        <v>346</v>
      </c>
      <c r="C93" s="139">
        <f>'5. Weighted average price'!AS14</f>
        <v>0</v>
      </c>
      <c r="D93" s="139">
        <f>'5. Weighted average price'!AT14</f>
        <v>0</v>
      </c>
      <c r="E93" s="152">
        <f>'5. Weighted average price'!AU14</f>
        <v>0</v>
      </c>
      <c r="F93" s="139">
        <f>'5. Weighted average price'!AV14</f>
        <v>0</v>
      </c>
      <c r="G93" s="139">
        <f>'5. Weighted average price'!AW14</f>
        <v>0</v>
      </c>
      <c r="H93" s="152">
        <f>'5. Weighted average price'!AX14</f>
        <v>0</v>
      </c>
    </row>
    <row r="94" spans="2:8" x14ac:dyDescent="0.25">
      <c r="B94" s="124" t="s">
        <v>347</v>
      </c>
      <c r="C94" s="139">
        <f>'5. Weighted average price'!AY14</f>
        <v>0</v>
      </c>
      <c r="D94" s="139">
        <f>'5. Weighted average price'!AZ14</f>
        <v>0</v>
      </c>
      <c r="E94" s="152">
        <f>'5. Weighted average price'!BA14</f>
        <v>0</v>
      </c>
      <c r="F94" s="139">
        <f>'5. Weighted average price'!BB14</f>
        <v>0</v>
      </c>
      <c r="G94" s="139">
        <f>'5. Weighted average price'!BC14</f>
        <v>0</v>
      </c>
      <c r="H94" s="152">
        <f>'5. Weighted average price'!BD14</f>
        <v>0</v>
      </c>
    </row>
    <row r="95" spans="2:8" x14ac:dyDescent="0.25">
      <c r="B95" s="124" t="s">
        <v>348</v>
      </c>
      <c r="C95" s="139">
        <f>'5. Weighted average price'!BE14</f>
        <v>0</v>
      </c>
      <c r="D95" s="139">
        <f>'5. Weighted average price'!BF14</f>
        <v>0</v>
      </c>
      <c r="E95" s="152">
        <f>'5. Weighted average price'!BG14</f>
        <v>0</v>
      </c>
      <c r="F95" s="139">
        <f>'5. Weighted average price'!BH14</f>
        <v>0</v>
      </c>
      <c r="G95" s="139">
        <f>'5. Weighted average price'!BI14</f>
        <v>0</v>
      </c>
      <c r="H95" s="152">
        <f>'5. Weighted average price'!BJ14</f>
        <v>0</v>
      </c>
    </row>
    <row r="96" spans="2:8" ht="13" x14ac:dyDescent="0.25">
      <c r="B96" s="84" t="s">
        <v>229</v>
      </c>
      <c r="C96" s="89"/>
      <c r="D96" s="89"/>
      <c r="E96" s="153"/>
      <c r="F96" s="89"/>
      <c r="G96" s="89"/>
      <c r="H96" s="153"/>
    </row>
    <row r="97" spans="2:8" x14ac:dyDescent="0.25">
      <c r="B97" s="125" t="s">
        <v>227</v>
      </c>
      <c r="C97" s="139">
        <f>'5. Weighted average price'!F16</f>
        <v>0</v>
      </c>
      <c r="D97" s="139">
        <f>'5. Weighted average price'!G16</f>
        <v>0</v>
      </c>
      <c r="E97" s="152">
        <f>'5. Weighted average price'!H16</f>
        <v>0</v>
      </c>
      <c r="F97" s="139">
        <f>'5. Weighted average price'!I16</f>
        <v>0</v>
      </c>
      <c r="G97" s="139">
        <f>'5. Weighted average price'!J16</f>
        <v>0</v>
      </c>
      <c r="H97" s="152">
        <f>'5. Weighted average price'!K16</f>
        <v>0</v>
      </c>
    </row>
    <row r="98" spans="2:8" ht="13" x14ac:dyDescent="0.3">
      <c r="B98" s="108" t="s">
        <v>35</v>
      </c>
      <c r="C98" s="89"/>
      <c r="D98" s="89"/>
      <c r="E98" s="153"/>
      <c r="F98" s="89"/>
      <c r="G98" s="89"/>
      <c r="H98" s="153"/>
    </row>
    <row r="99" spans="2:8" x14ac:dyDescent="0.25">
      <c r="B99" s="125" t="s">
        <v>228</v>
      </c>
      <c r="C99" s="139">
        <f>'5. Weighted average price'!F18</f>
        <v>0</v>
      </c>
      <c r="D99" s="139">
        <f>'5. Weighted average price'!G18</f>
        <v>0</v>
      </c>
      <c r="E99" s="152">
        <f>'5. Weighted average price'!H18</f>
        <v>0</v>
      </c>
      <c r="F99" s="139">
        <f>'5. Weighted average price'!I18</f>
        <v>0</v>
      </c>
      <c r="G99" s="139">
        <f>'5. Weighted average price'!J18</f>
        <v>0</v>
      </c>
      <c r="H99" s="152">
        <f>'5. Weighted average price'!K18</f>
        <v>0</v>
      </c>
    </row>
    <row r="100" spans="2:8" ht="13" x14ac:dyDescent="0.3">
      <c r="B100" s="108" t="s">
        <v>405</v>
      </c>
      <c r="C100" s="139">
        <f>'5. Weighted average price'!F19</f>
        <v>0</v>
      </c>
      <c r="D100" s="133"/>
      <c r="E100" s="133"/>
      <c r="F100" s="139">
        <f>'5. Weighted average price'!I19</f>
        <v>0</v>
      </c>
      <c r="G100" s="133"/>
      <c r="H100" s="133"/>
    </row>
    <row r="102" spans="2:8" x14ac:dyDescent="0.25">
      <c r="F102" s="121"/>
    </row>
    <row r="103" spans="2:8" ht="26" x14ac:dyDescent="0.25">
      <c r="B103" s="136" t="s">
        <v>393</v>
      </c>
      <c r="C103" s="85" t="s">
        <v>334</v>
      </c>
      <c r="D103" s="85" t="s">
        <v>335</v>
      </c>
    </row>
    <row r="104" spans="2:8" ht="25" x14ac:dyDescent="0.25">
      <c r="B104" s="79" t="s">
        <v>351</v>
      </c>
      <c r="C104" s="139">
        <f>C37</f>
        <v>12662441.553845912</v>
      </c>
      <c r="D104" s="139">
        <f>C52</f>
        <v>16134184.321717951</v>
      </c>
    </row>
    <row r="105" spans="2:8" x14ac:dyDescent="0.25">
      <c r="B105" s="129" t="s">
        <v>352</v>
      </c>
      <c r="C105" s="142">
        <f>IFERROR('3. Statement of pipeline assets'!D99/'3. Statement of pipeline assets'!D100,0)</f>
        <v>3.946256416457506E-2</v>
      </c>
      <c r="D105" s="142">
        <f>IFERROR('4. Recovered capital'!E23/'4. Recovered capital'!E24,0)</f>
        <v>3.8810688096330134E-2</v>
      </c>
    </row>
    <row r="106" spans="2:8" x14ac:dyDescent="0.25">
      <c r="B106" s="129" t="s">
        <v>353</v>
      </c>
      <c r="C106" s="142">
        <f>IFERROR('3. Statement of pipeline assets'!D80/'3. Statement of pipeline assets'!D100,0)</f>
        <v>0.96053743583542484</v>
      </c>
      <c r="D106" s="142">
        <f>IFERROR('4. Recovered capital'!E16/'4. Recovered capital'!E24,0)</f>
        <v>0.96118931190366996</v>
      </c>
    </row>
    <row r="107" spans="2:8" ht="27" customHeight="1" x14ac:dyDescent="0.25">
      <c r="B107" s="135"/>
      <c r="C107" s="85" t="s">
        <v>336</v>
      </c>
    </row>
    <row r="108" spans="2:8" x14ac:dyDescent="0.25">
      <c r="B108" s="129" t="s">
        <v>356</v>
      </c>
      <c r="C108" s="141">
        <f>IFERROR('2. Revenues and expenses'!D16/'2. Revenues and expenses'!D20,0)</f>
        <v>1</v>
      </c>
    </row>
    <row r="109" spans="2:8" x14ac:dyDescent="0.25">
      <c r="B109" s="129" t="s">
        <v>357</v>
      </c>
      <c r="C109" s="141">
        <f>IFERROR('2. Revenues and expenses'!D19/'2. Revenues and expenses'!D20,0)</f>
        <v>0</v>
      </c>
    </row>
    <row r="110" spans="2:8" x14ac:dyDescent="0.25">
      <c r="B110" s="129" t="s">
        <v>355</v>
      </c>
      <c r="C110" s="141">
        <f>IFERROR('2. Revenues and expenses'!D30/'2. Revenues and expenses'!D42,0)</f>
        <v>0.83166200638039756</v>
      </c>
    </row>
    <row r="111" spans="2:8" x14ac:dyDescent="0.25">
      <c r="B111" s="129" t="s">
        <v>354</v>
      </c>
      <c r="C111" s="141">
        <f>IFERROR('2. Revenues and expenses'!D41/'2. Revenues and expenses'!D42,0)</f>
        <v>0.16833799361960253</v>
      </c>
    </row>
    <row r="114" spans="2:4" ht="31.5" customHeight="1" x14ac:dyDescent="0.25">
      <c r="B114" s="135" t="s">
        <v>402</v>
      </c>
      <c r="C114" s="85" t="s">
        <v>336</v>
      </c>
      <c r="D114" s="85" t="s">
        <v>365</v>
      </c>
    </row>
    <row r="115" spans="2:4" x14ac:dyDescent="0.25">
      <c r="B115" s="129" t="s">
        <v>366</v>
      </c>
      <c r="C115" s="139">
        <f>'2. Revenues and expenses'!F24</f>
        <v>-440393.5</v>
      </c>
      <c r="D115" s="139">
        <f>'3.3 Depreciation amortisation'!N53</f>
        <v>-440393.5</v>
      </c>
    </row>
    <row r="116" spans="2:4" x14ac:dyDescent="0.25">
      <c r="B116" s="129" t="s">
        <v>367</v>
      </c>
      <c r="C116" s="139">
        <f>'2. Revenues and expenses'!F35</f>
        <v>-28058.570500000002</v>
      </c>
      <c r="D116" s="139">
        <f>'3.3 Depreciation amortisation'!M78</f>
        <v>-28058.570500000002</v>
      </c>
    </row>
  </sheetData>
  <mergeCells count="2">
    <mergeCell ref="C66:E66"/>
    <mergeCell ref="F66:H6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36"/>
  <sheetViews>
    <sheetView zoomScaleNormal="100" workbookViewId="0"/>
  </sheetViews>
  <sheetFormatPr defaultColWidth="9.1796875" defaultRowHeight="12.5" x14ac:dyDescent="0.25"/>
  <cols>
    <col min="1" max="1" width="12" style="162" customWidth="1"/>
    <col min="2" max="2" width="42.7265625" style="162" customWidth="1"/>
    <col min="3" max="3" width="50.36328125" style="162" customWidth="1"/>
    <col min="4" max="4" width="42.81640625" style="162" customWidth="1"/>
    <col min="5" max="5" width="6.7265625" style="162" customWidth="1"/>
    <col min="6" max="8" width="19.81640625" style="162" customWidth="1"/>
    <col min="9" max="9" width="18.26953125" style="162" customWidth="1"/>
    <col min="10" max="16384" width="9.1796875" style="162"/>
  </cols>
  <sheetData>
    <row r="1" spans="2:8" ht="22.5" customHeight="1" x14ac:dyDescent="0.7">
      <c r="B1" s="174" t="s">
        <v>96</v>
      </c>
      <c r="D1" s="175"/>
    </row>
    <row r="2" spans="2:8" ht="14" x14ac:dyDescent="0.3">
      <c r="B2" s="176" t="str">
        <f>Tradingname</f>
        <v>SEA Gas Partnership</v>
      </c>
      <c r="C2" s="177"/>
    </row>
    <row r="3" spans="2:8" ht="14" x14ac:dyDescent="0.3">
      <c r="B3" s="178" t="s">
        <v>182</v>
      </c>
      <c r="C3" s="179">
        <f>Yearending</f>
        <v>44377</v>
      </c>
    </row>
    <row r="4" spans="2:8" ht="20" x14ac:dyDescent="0.4">
      <c r="B4" s="180"/>
    </row>
    <row r="5" spans="2:8" ht="15.5" x14ac:dyDescent="0.35">
      <c r="B5" s="181" t="s">
        <v>184</v>
      </c>
    </row>
    <row r="6" spans="2:8" ht="13" x14ac:dyDescent="0.3">
      <c r="B6" s="182"/>
      <c r="C6" s="183"/>
      <c r="D6" s="183"/>
      <c r="E6" s="184"/>
      <c r="F6" s="185"/>
      <c r="G6" s="186"/>
      <c r="H6" s="186"/>
    </row>
    <row r="7" spans="2:8" ht="13.5" customHeight="1" x14ac:dyDescent="0.25">
      <c r="B7" s="173" t="s">
        <v>28</v>
      </c>
      <c r="C7" s="382" t="s">
        <v>617</v>
      </c>
    </row>
    <row r="8" spans="2:8" ht="13.5" customHeight="1" x14ac:dyDescent="0.25">
      <c r="B8" s="173" t="s">
        <v>181</v>
      </c>
      <c r="C8" s="326">
        <v>11</v>
      </c>
    </row>
    <row r="9" spans="2:8" ht="13.5" customHeight="1" x14ac:dyDescent="0.25">
      <c r="B9" s="173" t="s">
        <v>29</v>
      </c>
      <c r="C9" s="326">
        <v>3</v>
      </c>
    </row>
    <row r="10" spans="2:8" ht="13.5" customHeight="1" x14ac:dyDescent="0.25">
      <c r="B10" s="173" t="s">
        <v>30</v>
      </c>
      <c r="C10" s="327" t="s">
        <v>564</v>
      </c>
    </row>
    <row r="12" spans="2:8" ht="15.5" x14ac:dyDescent="0.35">
      <c r="B12" s="181" t="s">
        <v>185</v>
      </c>
    </row>
    <row r="14" spans="2:8" ht="51" customHeight="1" x14ac:dyDescent="0.25">
      <c r="B14" s="163" t="s">
        <v>31</v>
      </c>
      <c r="C14" s="172" t="s">
        <v>125</v>
      </c>
      <c r="D14" s="172" t="s">
        <v>42</v>
      </c>
    </row>
    <row r="15" spans="2:8" ht="14" x14ac:dyDescent="0.3">
      <c r="B15" s="167" t="s">
        <v>32</v>
      </c>
      <c r="C15" s="165"/>
      <c r="D15" s="165"/>
    </row>
    <row r="16" spans="2:8" x14ac:dyDescent="0.25">
      <c r="B16" s="168" t="s">
        <v>372</v>
      </c>
      <c r="C16" s="328" t="s">
        <v>565</v>
      </c>
      <c r="D16" s="328" t="s">
        <v>397</v>
      </c>
    </row>
    <row r="17" spans="2:4" ht="17.25" customHeight="1" x14ac:dyDescent="0.25">
      <c r="B17" s="168" t="s">
        <v>33</v>
      </c>
      <c r="C17" s="328" t="s">
        <v>565</v>
      </c>
      <c r="D17" s="328" t="s">
        <v>397</v>
      </c>
    </row>
    <row r="18" spans="2:4" x14ac:dyDescent="0.25">
      <c r="B18" s="168" t="s">
        <v>34</v>
      </c>
      <c r="C18" s="328" t="s">
        <v>565</v>
      </c>
      <c r="D18" s="328" t="s">
        <v>397</v>
      </c>
    </row>
    <row r="19" spans="2:4" ht="14" x14ac:dyDescent="0.3">
      <c r="B19" s="169" t="s">
        <v>238</v>
      </c>
      <c r="C19" s="329"/>
      <c r="D19" s="329"/>
    </row>
    <row r="20" spans="2:4" x14ac:dyDescent="0.25">
      <c r="B20" s="170" t="s">
        <v>236</v>
      </c>
      <c r="C20" s="328" t="s">
        <v>397</v>
      </c>
      <c r="D20" s="328" t="s">
        <v>397</v>
      </c>
    </row>
    <row r="21" spans="2:4" ht="25" x14ac:dyDescent="0.25">
      <c r="B21" s="171" t="s">
        <v>237</v>
      </c>
      <c r="C21" s="328" t="s">
        <v>397</v>
      </c>
      <c r="D21" s="328" t="s">
        <v>397</v>
      </c>
    </row>
    <row r="22" spans="2:4" ht="14" x14ac:dyDescent="0.3">
      <c r="B22" s="169" t="s">
        <v>35</v>
      </c>
      <c r="C22" s="329"/>
      <c r="D22" s="329"/>
    </row>
    <row r="23" spans="2:4" x14ac:dyDescent="0.25">
      <c r="B23" s="168" t="s">
        <v>36</v>
      </c>
      <c r="C23" s="328" t="s">
        <v>397</v>
      </c>
      <c r="D23" s="328" t="s">
        <v>397</v>
      </c>
    </row>
    <row r="24" spans="2:4" x14ac:dyDescent="0.25">
      <c r="B24" s="168" t="s">
        <v>37</v>
      </c>
      <c r="C24" s="328" t="s">
        <v>565</v>
      </c>
      <c r="D24" s="328" t="s">
        <v>397</v>
      </c>
    </row>
    <row r="25" spans="2:4" ht="14" x14ac:dyDescent="0.3">
      <c r="B25" s="167" t="s">
        <v>38</v>
      </c>
      <c r="C25" s="329"/>
      <c r="D25" s="329"/>
    </row>
    <row r="26" spans="2:4" x14ac:dyDescent="0.25">
      <c r="B26" s="168" t="s">
        <v>39</v>
      </c>
      <c r="C26" s="328" t="s">
        <v>565</v>
      </c>
      <c r="D26" s="328" t="s">
        <v>397</v>
      </c>
    </row>
    <row r="27" spans="2:4" x14ac:dyDescent="0.25">
      <c r="B27" s="168" t="s">
        <v>40</v>
      </c>
      <c r="C27" s="328" t="s">
        <v>397</v>
      </c>
      <c r="D27" s="328" t="s">
        <v>397</v>
      </c>
    </row>
    <row r="28" spans="2:4" ht="14" x14ac:dyDescent="0.3">
      <c r="B28" s="167" t="s">
        <v>41</v>
      </c>
      <c r="C28" s="330"/>
      <c r="D28" s="330"/>
    </row>
    <row r="29" spans="2:4" x14ac:dyDescent="0.25">
      <c r="B29" s="331" t="s">
        <v>566</v>
      </c>
      <c r="C29" s="327" t="s">
        <v>565</v>
      </c>
      <c r="D29" s="327" t="s">
        <v>397</v>
      </c>
    </row>
    <row r="30" spans="2:4" x14ac:dyDescent="0.25">
      <c r="B30" s="331" t="s">
        <v>567</v>
      </c>
      <c r="C30" s="327" t="s">
        <v>565</v>
      </c>
      <c r="D30" s="327" t="s">
        <v>397</v>
      </c>
    </row>
    <row r="31" spans="2:4" x14ac:dyDescent="0.25">
      <c r="B31" s="331" t="s">
        <v>568</v>
      </c>
      <c r="C31" s="327" t="s">
        <v>565</v>
      </c>
      <c r="D31" s="327" t="s">
        <v>397</v>
      </c>
    </row>
    <row r="32" spans="2:4" x14ac:dyDescent="0.25">
      <c r="B32" s="331" t="s">
        <v>569</v>
      </c>
      <c r="C32" s="327" t="s">
        <v>565</v>
      </c>
      <c r="D32" s="327" t="s">
        <v>397</v>
      </c>
    </row>
    <row r="33" spans="2:4" x14ac:dyDescent="0.25">
      <c r="B33" s="331" t="s">
        <v>570</v>
      </c>
      <c r="C33" s="327" t="s">
        <v>565</v>
      </c>
      <c r="D33" s="327" t="s">
        <v>397</v>
      </c>
    </row>
    <row r="34" spans="2:4" x14ac:dyDescent="0.25">
      <c r="B34" s="331" t="s">
        <v>571</v>
      </c>
      <c r="C34" s="327" t="s">
        <v>565</v>
      </c>
      <c r="D34" s="327" t="s">
        <v>397</v>
      </c>
    </row>
    <row r="35" spans="2:4" x14ac:dyDescent="0.25">
      <c r="B35" s="331" t="s">
        <v>572</v>
      </c>
      <c r="C35" s="327" t="s">
        <v>397</v>
      </c>
      <c r="D35" s="327" t="s">
        <v>397</v>
      </c>
    </row>
    <row r="36" spans="2:4" x14ac:dyDescent="0.25">
      <c r="B36" s="331" t="s">
        <v>573</v>
      </c>
      <c r="C36" s="327" t="s">
        <v>565</v>
      </c>
      <c r="D36" s="327" t="s">
        <v>397</v>
      </c>
    </row>
  </sheetData>
  <sheetProtection sheet="1" formatCells="0" formatColumns="0" formatRows="0" insertColumns="0" insertRows="0" deleteColumns="0" deleteRows="0"/>
  <dataValidations count="2">
    <dataValidation type="list" allowBlank="1" showInputMessage="1" showErrorMessage="1" sqref="C10">
      <formula1>"Distribution,Transmission"</formula1>
    </dataValidation>
    <dataValidation type="list" allowBlank="1" showInputMessage="1" showErrorMessage="1" sqref="C16:D18 C20:D21 C23:D24 C26:D27">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0"/>
  <sheetViews>
    <sheetView workbookViewId="0"/>
  </sheetViews>
  <sheetFormatPr defaultColWidth="9.1796875" defaultRowHeight="12.5" x14ac:dyDescent="0.25"/>
  <cols>
    <col min="1" max="1" width="12" style="43" customWidth="1"/>
    <col min="2" max="2" width="37.54296875" style="43" customWidth="1"/>
    <col min="3" max="3" width="42.81640625" style="43" customWidth="1"/>
    <col min="4" max="4" width="6.7265625" style="43" customWidth="1"/>
    <col min="5" max="7" width="19.81640625" style="43" customWidth="1"/>
    <col min="8" max="8" width="18.26953125" style="43" customWidth="1"/>
    <col min="9" max="16384" width="9.1796875" style="43"/>
  </cols>
  <sheetData>
    <row r="1" spans="2:7" ht="20" x14ac:dyDescent="0.4">
      <c r="B1" s="44" t="s">
        <v>90</v>
      </c>
      <c r="C1" s="42"/>
      <c r="D1" s="42"/>
      <c r="E1" s="42"/>
      <c r="F1" s="42"/>
      <c r="G1" s="42"/>
    </row>
    <row r="2" spans="2:7" ht="14" x14ac:dyDescent="0.3">
      <c r="B2" s="103" t="str">
        <f>Tradingname</f>
        <v>SEA Gas Partnership</v>
      </c>
      <c r="C2" s="104"/>
    </row>
    <row r="3" spans="2:7" ht="14" x14ac:dyDescent="0.3">
      <c r="B3" s="105" t="s">
        <v>182</v>
      </c>
      <c r="C3" s="106">
        <f>Yearending</f>
        <v>44377</v>
      </c>
    </row>
    <row r="4" spans="2:7" ht="14.25" customHeight="1" x14ac:dyDescent="0.4">
      <c r="B4" s="41"/>
    </row>
    <row r="5" spans="2:7" ht="15.5" x14ac:dyDescent="0.35">
      <c r="B5" s="54" t="s">
        <v>224</v>
      </c>
    </row>
    <row r="6" spans="2:7" ht="13" x14ac:dyDescent="0.3">
      <c r="B6" s="45"/>
      <c r="C6" s="48"/>
      <c r="D6" s="49"/>
      <c r="E6" s="55"/>
      <c r="F6" s="50"/>
      <c r="G6" s="50"/>
    </row>
    <row r="7" spans="2:7" ht="57" customHeight="1" x14ac:dyDescent="0.25">
      <c r="B7" s="51"/>
      <c r="C7" s="80" t="s">
        <v>94</v>
      </c>
    </row>
    <row r="8" spans="2:7" ht="13.5" customHeight="1" x14ac:dyDescent="0.25">
      <c r="B8" s="81" t="s">
        <v>91</v>
      </c>
      <c r="C8" s="146">
        <f>'2. Revenues and expenses'!F43</f>
        <v>1345925.0743126809</v>
      </c>
      <c r="D8" s="120"/>
    </row>
    <row r="9" spans="2:7" ht="13.5" customHeight="1" x14ac:dyDescent="0.25">
      <c r="B9" s="81" t="s">
        <v>92</v>
      </c>
      <c r="C9" s="377">
        <f>'3. Statement of pipeline assets'!$D$100</f>
        <v>12662441.553845912</v>
      </c>
    </row>
    <row r="10" spans="2:7" ht="13.5" customHeight="1" x14ac:dyDescent="0.3">
      <c r="B10" s="81" t="s">
        <v>93</v>
      </c>
      <c r="C10" s="320">
        <f>IFERROR(C8/C9,0)</f>
        <v>0.10629269786472487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B1:J43"/>
  <sheetViews>
    <sheetView zoomScale="85" zoomScaleNormal="85" workbookViewId="0"/>
  </sheetViews>
  <sheetFormatPr defaultColWidth="9.1796875" defaultRowHeight="12.5" x14ac:dyDescent="0.25"/>
  <cols>
    <col min="1" max="1" width="12" style="43" customWidth="1"/>
    <col min="2" max="2" width="16.453125" style="43" bestFit="1" customWidth="1"/>
    <col min="3" max="3" width="43.453125" style="43" customWidth="1"/>
    <col min="4" max="9" width="20.7265625" style="43" customWidth="1"/>
    <col min="10" max="16384" width="9.1796875" style="43"/>
  </cols>
  <sheetData>
    <row r="1" spans="2:9" ht="20" x14ac:dyDescent="0.4">
      <c r="B1" s="433" t="s">
        <v>195</v>
      </c>
      <c r="C1" s="433"/>
      <c r="D1" s="433"/>
      <c r="E1" s="42"/>
      <c r="F1" s="42"/>
      <c r="G1" s="42"/>
      <c r="H1" s="42"/>
      <c r="I1" s="42"/>
    </row>
    <row r="2" spans="2:9" ht="18" customHeight="1" x14ac:dyDescent="0.7">
      <c r="B2" s="103" t="str">
        <f>Tradingname</f>
        <v>SEA Gas Partnership</v>
      </c>
      <c r="C2" s="104"/>
      <c r="I2" s="83"/>
    </row>
    <row r="3" spans="2:9" ht="14" x14ac:dyDescent="0.3">
      <c r="B3" s="105" t="s">
        <v>182</v>
      </c>
      <c r="C3" s="106">
        <f>Yearending</f>
        <v>44377</v>
      </c>
    </row>
    <row r="4" spans="2:9" ht="12.75" customHeight="1" x14ac:dyDescent="0.4">
      <c r="B4" s="41"/>
      <c r="D4" s="82"/>
      <c r="G4" s="82"/>
    </row>
    <row r="5" spans="2:9" ht="15.5" x14ac:dyDescent="0.25">
      <c r="B5" s="429" t="s">
        <v>225</v>
      </c>
      <c r="C5" s="429"/>
      <c r="D5" s="429"/>
    </row>
    <row r="6" spans="2:9" ht="13" x14ac:dyDescent="0.3">
      <c r="B6" s="45"/>
      <c r="C6" s="46"/>
      <c r="D6" s="47"/>
      <c r="E6" s="47"/>
      <c r="F6" s="47"/>
      <c r="G6" s="47"/>
      <c r="H6" s="47"/>
      <c r="I6" s="47"/>
    </row>
    <row r="7" spans="2:9" ht="30.75" customHeight="1" x14ac:dyDescent="0.25">
      <c r="B7" s="164"/>
      <c r="C7" s="164"/>
      <c r="D7" s="430" t="s">
        <v>231</v>
      </c>
      <c r="E7" s="431"/>
      <c r="F7" s="432"/>
      <c r="G7" s="430" t="s">
        <v>232</v>
      </c>
      <c r="H7" s="431"/>
      <c r="I7" s="432"/>
    </row>
    <row r="8" spans="2:9" ht="51" customHeight="1" x14ac:dyDescent="0.25">
      <c r="B8" s="166" t="s">
        <v>223</v>
      </c>
      <c r="C8" s="172" t="s">
        <v>18</v>
      </c>
      <c r="D8" s="195" t="s">
        <v>55</v>
      </c>
      <c r="E8" s="195" t="s">
        <v>56</v>
      </c>
      <c r="F8" s="195" t="s">
        <v>23</v>
      </c>
      <c r="G8" s="195" t="s">
        <v>55</v>
      </c>
      <c r="H8" s="195" t="s">
        <v>56</v>
      </c>
      <c r="I8" s="195" t="s">
        <v>23</v>
      </c>
    </row>
    <row r="9" spans="2:9" x14ac:dyDescent="0.25">
      <c r="B9" s="196"/>
      <c r="C9" s="197"/>
      <c r="D9" s="198" t="s">
        <v>183</v>
      </c>
      <c r="E9" s="198" t="s">
        <v>183</v>
      </c>
      <c r="F9" s="198" t="s">
        <v>183</v>
      </c>
      <c r="G9" s="198" t="s">
        <v>183</v>
      </c>
      <c r="H9" s="198" t="s">
        <v>183</v>
      </c>
      <c r="I9" s="198" t="s">
        <v>183</v>
      </c>
    </row>
    <row r="10" spans="2:9" ht="13" x14ac:dyDescent="0.3">
      <c r="B10" s="196"/>
      <c r="C10" s="199" t="s">
        <v>43</v>
      </c>
      <c r="D10" s="198"/>
      <c r="E10" s="198"/>
      <c r="F10" s="198"/>
      <c r="G10" s="198"/>
      <c r="H10" s="198"/>
      <c r="I10" s="198"/>
    </row>
    <row r="11" spans="2:9" x14ac:dyDescent="0.25">
      <c r="B11" s="189"/>
      <c r="C11" s="200" t="s">
        <v>124</v>
      </c>
      <c r="D11" s="207">
        <f>'2.1 Revenue by service'!D21</f>
        <v>2333043.3589364416</v>
      </c>
      <c r="E11" s="207">
        <f>'2.1 Revenue by service'!E21</f>
        <v>0</v>
      </c>
      <c r="F11" s="207">
        <f>SUM(D11:E11)</f>
        <v>2333043.3589364416</v>
      </c>
      <c r="G11" s="207">
        <f>'2.1 Revenue by service'!G21</f>
        <v>2336173.2694067243</v>
      </c>
      <c r="H11" s="207">
        <f>'2.1 Revenue by service'!H21</f>
        <v>0</v>
      </c>
      <c r="I11" s="207">
        <f>SUM(G11:H11)</f>
        <v>2336173.2694067243</v>
      </c>
    </row>
    <row r="12" spans="2:9" x14ac:dyDescent="0.25">
      <c r="B12" s="189"/>
      <c r="C12" s="201" t="s">
        <v>44</v>
      </c>
      <c r="D12" s="207">
        <f>'2.2 Revenue contributions '!C15</f>
        <v>0</v>
      </c>
      <c r="E12" s="207">
        <f>'2.2 Revenue contributions '!D15</f>
        <v>0</v>
      </c>
      <c r="F12" s="207">
        <f>SUM(D12:E12)</f>
        <v>0</v>
      </c>
      <c r="G12" s="191"/>
      <c r="H12" s="191"/>
      <c r="I12" s="207">
        <f>SUM(G12:H12)</f>
        <v>0</v>
      </c>
    </row>
    <row r="13" spans="2:9" x14ac:dyDescent="0.25">
      <c r="B13" s="189"/>
      <c r="C13" s="200" t="s">
        <v>373</v>
      </c>
      <c r="D13" s="207">
        <f>'2.2 Revenue contributions '!D27</f>
        <v>0</v>
      </c>
      <c r="E13" s="207"/>
      <c r="F13" s="207">
        <f>SUM(D13:E13)</f>
        <v>0</v>
      </c>
      <c r="G13" s="191"/>
      <c r="H13" s="190"/>
      <c r="I13" s="207">
        <f>SUM(G13:H13)</f>
        <v>0</v>
      </c>
    </row>
    <row r="14" spans="2:9" x14ac:dyDescent="0.25">
      <c r="B14" s="189"/>
      <c r="C14" s="200" t="s">
        <v>19</v>
      </c>
      <c r="D14" s="191"/>
      <c r="E14" s="191"/>
      <c r="F14" s="207">
        <f>SUM(D14:E14)</f>
        <v>0</v>
      </c>
      <c r="G14" s="191"/>
      <c r="H14" s="191"/>
      <c r="I14" s="207">
        <f>SUM(G14:H14)</f>
        <v>0</v>
      </c>
    </row>
    <row r="15" spans="2:9" x14ac:dyDescent="0.25">
      <c r="B15" s="189"/>
      <c r="C15" s="202" t="s">
        <v>46</v>
      </c>
      <c r="D15" s="191"/>
      <c r="E15" s="191"/>
      <c r="F15" s="207">
        <f>SUM(D15:E15)</f>
        <v>0</v>
      </c>
      <c r="G15" s="191"/>
      <c r="H15" s="191"/>
      <c r="I15" s="207">
        <f>SUM(G15:H15)</f>
        <v>0</v>
      </c>
    </row>
    <row r="16" spans="2:9" ht="13" x14ac:dyDescent="0.3">
      <c r="B16" s="192"/>
      <c r="C16" s="203" t="s">
        <v>45</v>
      </c>
      <c r="D16" s="208">
        <f t="shared" ref="D16:I16" si="0">SUM(D11:D15)</f>
        <v>2333043.3589364416</v>
      </c>
      <c r="E16" s="208">
        <f t="shared" si="0"/>
        <v>0</v>
      </c>
      <c r="F16" s="208">
        <f t="shared" si="0"/>
        <v>2333043.3589364416</v>
      </c>
      <c r="G16" s="208">
        <f t="shared" si="0"/>
        <v>2336173.2694067243</v>
      </c>
      <c r="H16" s="208">
        <f t="shared" si="0"/>
        <v>0</v>
      </c>
      <c r="I16" s="208">
        <f t="shared" si="0"/>
        <v>2336173.2694067243</v>
      </c>
    </row>
    <row r="17" spans="2:10" ht="13" x14ac:dyDescent="0.3">
      <c r="B17" s="188"/>
      <c r="C17" s="199" t="s">
        <v>51</v>
      </c>
      <c r="D17" s="209"/>
      <c r="E17" s="209"/>
      <c r="F17" s="209"/>
      <c r="G17" s="194"/>
      <c r="H17" s="194"/>
      <c r="I17" s="209"/>
    </row>
    <row r="18" spans="2:10" x14ac:dyDescent="0.25">
      <c r="B18" s="189"/>
      <c r="C18" s="202" t="s">
        <v>401</v>
      </c>
      <c r="D18" s="207">
        <f>'2.3 Indirect revenue'!G36</f>
        <v>0</v>
      </c>
      <c r="E18" s="207">
        <f>'2.3 Indirect revenue'!H36</f>
        <v>17774.363925367623</v>
      </c>
      <c r="F18" s="207">
        <f>SUM(D18:E18)</f>
        <v>17774.363925367623</v>
      </c>
      <c r="G18" s="191">
        <v>0</v>
      </c>
      <c r="H18" s="191">
        <v>17442.41092340188</v>
      </c>
      <c r="I18" s="207">
        <f>SUM(G18:H18)</f>
        <v>17442.41092340188</v>
      </c>
    </row>
    <row r="19" spans="2:10" ht="13" x14ac:dyDescent="0.3">
      <c r="B19" s="192"/>
      <c r="C19" s="203" t="s">
        <v>47</v>
      </c>
      <c r="D19" s="208">
        <f t="shared" ref="D19:I19" si="1">SUM(D18:D18)</f>
        <v>0</v>
      </c>
      <c r="E19" s="208">
        <f t="shared" si="1"/>
        <v>17774.363925367623</v>
      </c>
      <c r="F19" s="208">
        <f t="shared" si="1"/>
        <v>17774.363925367623</v>
      </c>
      <c r="G19" s="208">
        <f t="shared" si="1"/>
        <v>0</v>
      </c>
      <c r="H19" s="208">
        <f t="shared" si="1"/>
        <v>17442.41092340188</v>
      </c>
      <c r="I19" s="208">
        <f t="shared" si="1"/>
        <v>17442.41092340188</v>
      </c>
    </row>
    <row r="20" spans="2:10" ht="13" x14ac:dyDescent="0.3">
      <c r="B20" s="192"/>
      <c r="C20" s="203" t="s">
        <v>20</v>
      </c>
      <c r="D20" s="208">
        <f t="shared" ref="D20:I20" si="2">D16+D19</f>
        <v>2333043.3589364416</v>
      </c>
      <c r="E20" s="208">
        <f t="shared" si="2"/>
        <v>17774.363925367623</v>
      </c>
      <c r="F20" s="208">
        <f t="shared" si="2"/>
        <v>2350817.7228618092</v>
      </c>
      <c r="G20" s="208">
        <f t="shared" si="2"/>
        <v>2336173.2694067243</v>
      </c>
      <c r="H20" s="208">
        <f t="shared" si="2"/>
        <v>17442.41092340188</v>
      </c>
      <c r="I20" s="208">
        <f t="shared" si="2"/>
        <v>2353615.6803301261</v>
      </c>
    </row>
    <row r="21" spans="2:10" ht="13" x14ac:dyDescent="0.3">
      <c r="B21" s="192"/>
      <c r="C21" s="204" t="s">
        <v>57</v>
      </c>
      <c r="D21" s="194"/>
      <c r="E21" s="194"/>
      <c r="F21" s="209"/>
      <c r="G21" s="194"/>
      <c r="H21" s="194"/>
      <c r="I21" s="209"/>
    </row>
    <row r="22" spans="2:10" x14ac:dyDescent="0.25">
      <c r="B22" s="189"/>
      <c r="C22" s="205" t="s">
        <v>126</v>
      </c>
      <c r="D22" s="191">
        <v>-140949.38385991307</v>
      </c>
      <c r="E22" s="191">
        <v>-71721.124791052192</v>
      </c>
      <c r="F22" s="207">
        <f t="shared" ref="F22:F29" si="3">SUM(D22:E22)</f>
        <v>-212670.50865096526</v>
      </c>
      <c r="G22" s="191">
        <v>-67383.857676988569</v>
      </c>
      <c r="H22" s="191">
        <v>-88166.481690534201</v>
      </c>
      <c r="I22" s="207">
        <f t="shared" ref="I22:I27" si="4">SUM(G22:H22)</f>
        <v>-155550.33936752277</v>
      </c>
    </row>
    <row r="23" spans="2:10" x14ac:dyDescent="0.25">
      <c r="B23" s="189"/>
      <c r="C23" s="205" t="s">
        <v>127</v>
      </c>
      <c r="D23" s="191">
        <v>-150690.60092542661</v>
      </c>
      <c r="E23" s="191"/>
      <c r="F23" s="207">
        <f t="shared" si="3"/>
        <v>-150690.60092542661</v>
      </c>
      <c r="G23" s="191">
        <v>-135577.93711428251</v>
      </c>
      <c r="H23" s="191"/>
      <c r="I23" s="207">
        <f t="shared" si="4"/>
        <v>-135577.93711428251</v>
      </c>
    </row>
    <row r="24" spans="2:10" x14ac:dyDescent="0.25">
      <c r="B24" s="189"/>
      <c r="C24" s="205" t="s">
        <v>21</v>
      </c>
      <c r="D24" s="191">
        <v>-440393.5</v>
      </c>
      <c r="E24" s="191"/>
      <c r="F24" s="207">
        <f t="shared" si="3"/>
        <v>-440393.5</v>
      </c>
      <c r="G24" s="191">
        <v>-439976</v>
      </c>
      <c r="H24" s="191"/>
      <c r="I24" s="207">
        <f t="shared" si="4"/>
        <v>-439976</v>
      </c>
      <c r="J24" s="120"/>
    </row>
    <row r="25" spans="2:10" x14ac:dyDescent="0.25">
      <c r="B25" s="189"/>
      <c r="C25" s="205" t="s">
        <v>48</v>
      </c>
      <c r="D25" s="191">
        <v>-2725.363021534602</v>
      </c>
      <c r="E25" s="191">
        <v>-15443.723788696079</v>
      </c>
      <c r="F25" s="207">
        <f t="shared" si="3"/>
        <v>-18169.086810230681</v>
      </c>
      <c r="G25" s="191">
        <v>-2283.9685388341622</v>
      </c>
      <c r="H25" s="191">
        <v>-12942.488386726922</v>
      </c>
      <c r="I25" s="207">
        <f t="shared" si="4"/>
        <v>-15226.456925561084</v>
      </c>
    </row>
    <row r="26" spans="2:10" x14ac:dyDescent="0.25">
      <c r="B26" s="189"/>
      <c r="C26" s="205" t="s">
        <v>49</v>
      </c>
      <c r="D26" s="191">
        <v>-7078.8477057432874</v>
      </c>
      <c r="E26" s="191"/>
      <c r="F26" s="207">
        <f t="shared" si="3"/>
        <v>-7078.8477057432874</v>
      </c>
      <c r="G26" s="191">
        <v>-8138.5675868279632</v>
      </c>
      <c r="H26" s="191"/>
      <c r="I26" s="207">
        <f t="shared" si="4"/>
        <v>-8138.5675868279632</v>
      </c>
    </row>
    <row r="27" spans="2:10" x14ac:dyDescent="0.25">
      <c r="B27" s="189"/>
      <c r="C27" s="205" t="s">
        <v>50</v>
      </c>
      <c r="D27" s="191">
        <v>0</v>
      </c>
      <c r="E27" s="191"/>
      <c r="F27" s="207">
        <f t="shared" si="3"/>
        <v>0</v>
      </c>
      <c r="G27" s="191">
        <v>0</v>
      </c>
      <c r="H27" s="191"/>
      <c r="I27" s="207">
        <f t="shared" si="4"/>
        <v>0</v>
      </c>
    </row>
    <row r="28" spans="2:10" x14ac:dyDescent="0.25">
      <c r="B28" s="189"/>
      <c r="C28" s="205" t="s">
        <v>63</v>
      </c>
      <c r="D28" s="191">
        <v>0</v>
      </c>
      <c r="E28" s="191"/>
      <c r="F28" s="207">
        <f>SUM(D28:E28)</f>
        <v>0</v>
      </c>
      <c r="G28" s="191">
        <v>0</v>
      </c>
      <c r="H28" s="191"/>
      <c r="I28" s="207">
        <f>SUM(G28:H28)</f>
        <v>0</v>
      </c>
      <c r="J28" s="50"/>
    </row>
    <row r="29" spans="2:10" x14ac:dyDescent="0.25">
      <c r="B29" s="189"/>
      <c r="C29" s="206" t="s">
        <v>60</v>
      </c>
      <c r="D29" s="191">
        <v>-21401.647920985182</v>
      </c>
      <c r="E29" s="191"/>
      <c r="F29" s="207">
        <f t="shared" si="3"/>
        <v>-21401.647920985182</v>
      </c>
      <c r="G29" s="191">
        <v>-27465.182805633813</v>
      </c>
      <c r="H29" s="191"/>
      <c r="I29" s="207">
        <f>SUM(G29:H29)</f>
        <v>-27465.182805633813</v>
      </c>
    </row>
    <row r="30" spans="2:10" ht="13" x14ac:dyDescent="0.3">
      <c r="B30" s="192"/>
      <c r="C30" s="203" t="s">
        <v>58</v>
      </c>
      <c r="D30" s="208">
        <f t="shared" ref="D30:I30" si="5">SUM(D22:D29)</f>
        <v>-763239.34343360271</v>
      </c>
      <c r="E30" s="208">
        <f t="shared" si="5"/>
        <v>-87164.848579748272</v>
      </c>
      <c r="F30" s="208">
        <f t="shared" si="5"/>
        <v>-850404.19201335101</v>
      </c>
      <c r="G30" s="208">
        <f t="shared" si="5"/>
        <v>-680825.51372256689</v>
      </c>
      <c r="H30" s="208">
        <f t="shared" si="5"/>
        <v>-101108.97007726112</v>
      </c>
      <c r="I30" s="208">
        <f t="shared" si="5"/>
        <v>-781934.48379982798</v>
      </c>
    </row>
    <row r="31" spans="2:10" ht="13" x14ac:dyDescent="0.3">
      <c r="B31" s="189"/>
      <c r="C31" s="204" t="s">
        <v>157</v>
      </c>
      <c r="D31" s="209"/>
      <c r="E31" s="209"/>
      <c r="F31" s="209"/>
      <c r="G31" s="194"/>
      <c r="H31" s="194"/>
      <c r="I31" s="209"/>
    </row>
    <row r="32" spans="2:10" x14ac:dyDescent="0.25">
      <c r="B32" s="189"/>
      <c r="C32" s="205" t="s">
        <v>52</v>
      </c>
      <c r="D32" s="207">
        <f>SUMIF('2.4 Shared costs'!$C$9:$C$35,'2. Revenues and expenses'!$C32,'2.4 Shared costs'!$H$9:$H$35)</f>
        <v>-87612.290917783641</v>
      </c>
      <c r="E32" s="207">
        <f>SUMIF('2.4 Shared costs'!$C$9:$C$35,'2. Revenues and expenses'!$C32,'2.4 Shared costs'!$I$9:$I$35)</f>
        <v>0</v>
      </c>
      <c r="F32" s="207">
        <f t="shared" ref="F32:F40" si="6">SUM(D32:E32)</f>
        <v>-87612.290917783641</v>
      </c>
      <c r="G32" s="191">
        <v>-84511.529938707026</v>
      </c>
      <c r="H32" s="191">
        <v>0</v>
      </c>
      <c r="I32" s="207">
        <f t="shared" ref="I32:I40" si="7">SUM(G32:H32)</f>
        <v>-84511.529938707026</v>
      </c>
    </row>
    <row r="33" spans="2:9" x14ac:dyDescent="0.25">
      <c r="B33" s="189"/>
      <c r="C33" s="205" t="s">
        <v>61</v>
      </c>
      <c r="D33" s="207">
        <f>SUMIF('2.4 Shared costs'!$C$9:$C$35,'2. Revenues and expenses'!$C33,'2.4 Shared costs'!$H$9:$H$35)</f>
        <v>-17084.959469666854</v>
      </c>
      <c r="E33" s="207">
        <f>SUMIF('2.4 Shared costs'!$C$9:$C$35,'2. Revenues and expenses'!$C33,'2.4 Shared costs'!$I$9:$I$35)</f>
        <v>0</v>
      </c>
      <c r="F33" s="207">
        <f t="shared" si="6"/>
        <v>-17084.959469666854</v>
      </c>
      <c r="G33" s="191">
        <v>-13769.090650230606</v>
      </c>
      <c r="H33" s="191">
        <v>0</v>
      </c>
      <c r="I33" s="207">
        <f t="shared" si="7"/>
        <v>-13769.090650230606</v>
      </c>
    </row>
    <row r="34" spans="2:9" x14ac:dyDescent="0.25">
      <c r="B34" s="189"/>
      <c r="C34" s="202" t="s">
        <v>368</v>
      </c>
      <c r="D34" s="207">
        <f>SUMIF('2.4 Shared costs'!$C$9:$C$35,'2. Revenues and expenses'!$C34,'2.4 Shared costs'!$H$9:$H$35)</f>
        <v>-20089.010887273111</v>
      </c>
      <c r="E34" s="207">
        <f>SUMIF('2.4 Shared costs'!$C$9:$C$35,'2. Revenues and expenses'!$C34,'2.4 Shared costs'!$I$9:$I$35)</f>
        <v>0</v>
      </c>
      <c r="F34" s="207">
        <f t="shared" si="6"/>
        <v>-20089.010887273111</v>
      </c>
      <c r="G34" s="191">
        <v>-21488.98297888675</v>
      </c>
      <c r="H34" s="191">
        <v>0</v>
      </c>
      <c r="I34" s="207">
        <f t="shared" si="7"/>
        <v>-21488.98297888675</v>
      </c>
    </row>
    <row r="35" spans="2:9" x14ac:dyDescent="0.25">
      <c r="B35" s="189"/>
      <c r="C35" s="206" t="s">
        <v>53</v>
      </c>
      <c r="D35" s="207">
        <f>SUMIF('2.4 Shared costs'!$C$9:$C$35,'2. Revenues and expenses'!$C35,'2.4 Shared costs'!$H$9:$H$35)</f>
        <v>-28058.570500000002</v>
      </c>
      <c r="E35" s="207">
        <f>SUMIF('2.4 Shared costs'!$C$9:$C$35,'2. Revenues and expenses'!$C35,'2.4 Shared costs'!$I$9:$I$35)</f>
        <v>0</v>
      </c>
      <c r="F35" s="207">
        <f t="shared" si="6"/>
        <v>-28058.570500000002</v>
      </c>
      <c r="G35" s="191">
        <v>-25238.189899999998</v>
      </c>
      <c r="H35" s="191">
        <v>0</v>
      </c>
      <c r="I35" s="207">
        <f t="shared" si="7"/>
        <v>-25238.189899999998</v>
      </c>
    </row>
    <row r="36" spans="2:9" x14ac:dyDescent="0.25">
      <c r="B36" s="189"/>
      <c r="C36" s="206" t="s">
        <v>62</v>
      </c>
      <c r="D36" s="207">
        <f>SUMIF('2.4 Shared costs'!$C$9:$C$35,'2. Revenues and expenses'!$C36,'2.4 Shared costs'!$H$9:$H$35)</f>
        <v>-1504.9485698276994</v>
      </c>
      <c r="E36" s="207">
        <f>SUMIF('2.4 Shared costs'!$C$9:$C$35,'2. Revenues and expenses'!$C36,'2.4 Shared costs'!$I$9:$I$35)</f>
        <v>0</v>
      </c>
      <c r="F36" s="207">
        <f t="shared" si="6"/>
        <v>-1504.9485698276994</v>
      </c>
      <c r="G36" s="191">
        <v>-636.37035839699035</v>
      </c>
      <c r="H36" s="191">
        <v>0</v>
      </c>
      <c r="I36" s="207">
        <f t="shared" si="7"/>
        <v>-636.37035839699035</v>
      </c>
    </row>
    <row r="37" spans="2:9" x14ac:dyDescent="0.25">
      <c r="B37" s="189"/>
      <c r="C37" s="202" t="s">
        <v>128</v>
      </c>
      <c r="D37" s="207">
        <f>SUMIF('2.4 Shared costs'!$C$9:$C$35,'2. Revenues and expenses'!$C37,'2.4 Shared costs'!$H$9:$H$35)</f>
        <v>-138.67619122605143</v>
      </c>
      <c r="E37" s="207">
        <f>SUMIF('2.4 Shared costs'!$C$9:$C$35,'2. Revenues and expenses'!$C37,'2.4 Shared costs'!$I$9:$I$35)</f>
        <v>0</v>
      </c>
      <c r="F37" s="207">
        <f t="shared" si="6"/>
        <v>-138.67619122605143</v>
      </c>
      <c r="G37" s="191">
        <v>-2157.367780321335</v>
      </c>
      <c r="H37" s="191">
        <v>0</v>
      </c>
      <c r="I37" s="207">
        <f t="shared" si="7"/>
        <v>-2157.367780321335</v>
      </c>
    </row>
    <row r="38" spans="2:9" x14ac:dyDescent="0.25">
      <c r="B38" s="189"/>
      <c r="C38" s="202" t="s">
        <v>54</v>
      </c>
      <c r="D38" s="207">
        <f>SUMIF('2.4 Shared costs'!$C$9:$C$35,'2. Revenues and expenses'!$C38,'2.4 Shared costs'!$H$9:$H$35)</f>
        <v>0</v>
      </c>
      <c r="E38" s="207">
        <f>SUMIF('2.4 Shared costs'!$C$9:$C$35,'2. Revenues and expenses'!$C38,'2.4 Shared costs'!$I$9:$I$35)</f>
        <v>0</v>
      </c>
      <c r="F38" s="207">
        <f t="shared" si="6"/>
        <v>0</v>
      </c>
      <c r="G38" s="191">
        <v>0</v>
      </c>
      <c r="H38" s="191">
        <v>0</v>
      </c>
      <c r="I38" s="207">
        <f t="shared" si="7"/>
        <v>0</v>
      </c>
    </row>
    <row r="39" spans="2:9" x14ac:dyDescent="0.25">
      <c r="B39" s="189"/>
      <c r="C39" s="202" t="s">
        <v>369</v>
      </c>
      <c r="D39" s="207">
        <f>SUMIF('2.4 Shared costs'!$C$9:$C$35,'2. Revenues and expenses'!$C39,'2.4 Shared costs'!$H$9:$H$35)</f>
        <v>0</v>
      </c>
      <c r="E39" s="207">
        <f>SUMIF('2.4 Shared costs'!$C$9:$C$35,'2. Revenues and expenses'!$C39,'2.4 Shared costs'!$I$9:$I$35)</f>
        <v>0</v>
      </c>
      <c r="F39" s="207">
        <f t="shared" si="6"/>
        <v>0</v>
      </c>
      <c r="G39" s="191">
        <v>0</v>
      </c>
      <c r="H39" s="191">
        <v>0</v>
      </c>
      <c r="I39" s="207">
        <f t="shared" si="7"/>
        <v>0</v>
      </c>
    </row>
    <row r="40" spans="2:9" x14ac:dyDescent="0.25">
      <c r="B40" s="189"/>
      <c r="C40" s="206" t="s">
        <v>179</v>
      </c>
      <c r="D40" s="207">
        <f>SUMIF('2.4 Shared costs'!$C$9:$C$35,'2. Revenues and expenses'!$C40,'2.4 Shared costs'!$H$9:$H$35)</f>
        <v>0</v>
      </c>
      <c r="E40" s="207">
        <f>SUMIF('2.4 Shared costs'!$C$9:$C$35,'2. Revenues and expenses'!$C40,'2.4 Shared costs'!$I$9:$I$35)</f>
        <v>0</v>
      </c>
      <c r="F40" s="207">
        <f t="shared" si="6"/>
        <v>0</v>
      </c>
      <c r="G40" s="191">
        <v>0</v>
      </c>
      <c r="H40" s="191">
        <v>0</v>
      </c>
      <c r="I40" s="207">
        <f t="shared" si="7"/>
        <v>0</v>
      </c>
    </row>
    <row r="41" spans="2:9" ht="13" x14ac:dyDescent="0.3">
      <c r="B41" s="192"/>
      <c r="C41" s="203" t="s">
        <v>180</v>
      </c>
      <c r="D41" s="208">
        <f>SUM(D32:D40)</f>
        <v>-154488.45653577737</v>
      </c>
      <c r="E41" s="208">
        <f>SUM(E32:E40)</f>
        <v>0</v>
      </c>
      <c r="F41" s="208">
        <f>SUM(F32:F40)</f>
        <v>-154488.45653577737</v>
      </c>
      <c r="G41" s="191">
        <v>-147801.5316065427</v>
      </c>
      <c r="H41" s="191">
        <v>0</v>
      </c>
      <c r="I41" s="208">
        <f>SUM(I32:I40)</f>
        <v>-147801.5316065427</v>
      </c>
    </row>
    <row r="42" spans="2:9" ht="13" x14ac:dyDescent="0.3">
      <c r="B42" s="192"/>
      <c r="C42" s="203" t="s">
        <v>59</v>
      </c>
      <c r="D42" s="208">
        <f>D30+D41</f>
        <v>-917727.79996938002</v>
      </c>
      <c r="E42" s="208">
        <f>E30+E41</f>
        <v>-87164.848579748272</v>
      </c>
      <c r="F42" s="208">
        <f>F30+F41</f>
        <v>-1004892.6485491283</v>
      </c>
      <c r="G42" s="191">
        <v>-828627.04532910953</v>
      </c>
      <c r="H42" s="191">
        <v>-101108.97007726112</v>
      </c>
      <c r="I42" s="208">
        <f>I30+I41</f>
        <v>-929736.01540637063</v>
      </c>
    </row>
    <row r="43" spans="2:9" x14ac:dyDescent="0.25">
      <c r="B43" s="189"/>
      <c r="C43" s="203" t="s">
        <v>95</v>
      </c>
      <c r="D43" s="207">
        <f>D20+D42</f>
        <v>1415315.5589670616</v>
      </c>
      <c r="E43" s="207">
        <f>E20+E42</f>
        <v>-69390.484654380649</v>
      </c>
      <c r="F43" s="207">
        <f>F20+F42</f>
        <v>1345925.0743126809</v>
      </c>
      <c r="G43" s="191">
        <v>1507546.2240776147</v>
      </c>
      <c r="H43" s="191">
        <v>-83666.559153859242</v>
      </c>
      <c r="I43" s="207">
        <f>I20+I42</f>
        <v>1423879.6649237555</v>
      </c>
    </row>
  </sheetData>
  <sheetProtection sheet="1"/>
  <mergeCells count="4">
    <mergeCell ref="B5:D5"/>
    <mergeCell ref="D7:F7"/>
    <mergeCell ref="G7:I7"/>
    <mergeCell ref="B1:D1"/>
  </mergeCells>
  <phoneticPr fontId="36" type="noConversion"/>
  <pageMargins left="0.75" right="0.75" top="1" bottom="1" header="0.5" footer="0.5"/>
  <pageSetup paperSize="9" scale="64" orientation="landscape" verticalDpi="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I22"/>
  <sheetViews>
    <sheetView workbookViewId="0"/>
  </sheetViews>
  <sheetFormatPr defaultColWidth="9.1796875" defaultRowHeight="12.5" x14ac:dyDescent="0.25"/>
  <cols>
    <col min="1" max="1" width="12" style="43" customWidth="1"/>
    <col min="2" max="2" width="16.453125" style="43" bestFit="1" customWidth="1"/>
    <col min="3" max="3" width="43.453125" style="43" customWidth="1"/>
    <col min="4" max="9" width="20.7265625" style="43" customWidth="1"/>
    <col min="10" max="16384" width="9.1796875" style="43"/>
  </cols>
  <sheetData>
    <row r="1" spans="2:9" ht="20" x14ac:dyDescent="0.4">
      <c r="B1" s="434" t="s">
        <v>135</v>
      </c>
      <c r="C1" s="434"/>
      <c r="D1" s="42"/>
      <c r="E1" s="42"/>
      <c r="F1" s="42"/>
      <c r="G1" s="42"/>
      <c r="H1" s="42"/>
      <c r="I1" s="42"/>
    </row>
    <row r="2" spans="2:9" ht="16.5" customHeight="1" x14ac:dyDescent="0.7">
      <c r="B2" s="103" t="str">
        <f>Tradingname</f>
        <v>SEA Gas Partnership</v>
      </c>
      <c r="C2" s="104"/>
      <c r="I2" s="83"/>
    </row>
    <row r="3" spans="2:9" ht="14" x14ac:dyDescent="0.3">
      <c r="B3" s="105" t="s">
        <v>182</v>
      </c>
      <c r="C3" s="106">
        <f>Yearending</f>
        <v>44377</v>
      </c>
    </row>
    <row r="4" spans="2:9" ht="12.75" customHeight="1" x14ac:dyDescent="0.4">
      <c r="B4" s="41"/>
      <c r="D4" s="82"/>
      <c r="G4" s="82"/>
    </row>
    <row r="5" spans="2:9" ht="15.5" x14ac:dyDescent="0.25">
      <c r="B5" s="429" t="s">
        <v>186</v>
      </c>
      <c r="C5" s="429"/>
      <c r="D5" s="429"/>
    </row>
    <row r="6" spans="2:9" ht="13" x14ac:dyDescent="0.3">
      <c r="B6" s="45"/>
      <c r="C6" s="46"/>
      <c r="D6" s="47"/>
      <c r="E6" s="47"/>
      <c r="F6" s="47"/>
      <c r="G6" s="47"/>
      <c r="H6" s="47"/>
      <c r="I6" s="47"/>
    </row>
    <row r="7" spans="2:9" ht="21" customHeight="1" x14ac:dyDescent="0.25">
      <c r="B7" s="164"/>
      <c r="C7" s="172"/>
      <c r="D7" s="435" t="s">
        <v>231</v>
      </c>
      <c r="E7" s="436"/>
      <c r="F7" s="437"/>
      <c r="G7" s="435" t="s">
        <v>232</v>
      </c>
      <c r="H7" s="436"/>
      <c r="I7" s="437"/>
    </row>
    <row r="8" spans="2:9" ht="51" customHeight="1" x14ac:dyDescent="0.25">
      <c r="B8" s="163" t="s">
        <v>223</v>
      </c>
      <c r="C8" s="172" t="s">
        <v>18</v>
      </c>
      <c r="D8" s="195" t="s">
        <v>55</v>
      </c>
      <c r="E8" s="195" t="s">
        <v>56</v>
      </c>
      <c r="F8" s="195" t="s">
        <v>23</v>
      </c>
      <c r="G8" s="195" t="s">
        <v>55</v>
      </c>
      <c r="H8" s="195" t="s">
        <v>56</v>
      </c>
      <c r="I8" s="195" t="s">
        <v>23</v>
      </c>
    </row>
    <row r="9" spans="2:9" ht="15.75" customHeight="1" x14ac:dyDescent="0.25">
      <c r="B9" s="163"/>
      <c r="C9" s="172"/>
      <c r="D9" s="198" t="s">
        <v>183</v>
      </c>
      <c r="E9" s="198" t="s">
        <v>183</v>
      </c>
      <c r="F9" s="198" t="s">
        <v>183</v>
      </c>
      <c r="G9" s="198" t="s">
        <v>183</v>
      </c>
      <c r="H9" s="198" t="s">
        <v>183</v>
      </c>
      <c r="I9" s="198" t="s">
        <v>183</v>
      </c>
    </row>
    <row r="10" spans="2:9" ht="13" x14ac:dyDescent="0.3">
      <c r="B10" s="188"/>
      <c r="C10" s="212" t="s">
        <v>135</v>
      </c>
      <c r="D10" s="198"/>
      <c r="E10" s="198"/>
      <c r="F10" s="198"/>
      <c r="G10" s="198"/>
      <c r="H10" s="198"/>
      <c r="I10" s="198"/>
    </row>
    <row r="11" spans="2:9" x14ac:dyDescent="0.25">
      <c r="B11" s="189"/>
      <c r="C11" s="200" t="s">
        <v>176</v>
      </c>
      <c r="D11" s="191">
        <v>1772071.56801</v>
      </c>
      <c r="E11" s="191">
        <v>0</v>
      </c>
      <c r="F11" s="207">
        <f t="shared" ref="F11:F20" si="0">SUM(D11:E11)</f>
        <v>1772071.56801</v>
      </c>
      <c r="G11" s="191">
        <v>1804371.9712099989</v>
      </c>
      <c r="H11" s="191"/>
      <c r="I11" s="207">
        <f t="shared" ref="I11:I20" si="1">SUM(G11:H11)</f>
        <v>1804371.9712099989</v>
      </c>
    </row>
    <row r="12" spans="2:9" x14ac:dyDescent="0.25">
      <c r="B12" s="189"/>
      <c r="C12" s="200" t="s">
        <v>156</v>
      </c>
      <c r="D12" s="191">
        <v>0</v>
      </c>
      <c r="E12" s="191">
        <v>0</v>
      </c>
      <c r="F12" s="207">
        <f t="shared" si="0"/>
        <v>0</v>
      </c>
      <c r="G12" s="191">
        <v>0</v>
      </c>
      <c r="H12" s="191"/>
      <c r="I12" s="207">
        <f t="shared" si="1"/>
        <v>0</v>
      </c>
    </row>
    <row r="13" spans="2:9" x14ac:dyDescent="0.25">
      <c r="B13" s="189"/>
      <c r="C13" s="200" t="s">
        <v>77</v>
      </c>
      <c r="D13" s="191">
        <v>0</v>
      </c>
      <c r="E13" s="191">
        <v>0</v>
      </c>
      <c r="F13" s="207">
        <f t="shared" si="0"/>
        <v>0</v>
      </c>
      <c r="G13" s="191">
        <v>0</v>
      </c>
      <c r="H13" s="191"/>
      <c r="I13" s="207">
        <f t="shared" si="1"/>
        <v>0</v>
      </c>
    </row>
    <row r="14" spans="2:9" x14ac:dyDescent="0.25">
      <c r="B14" s="189"/>
      <c r="C14" s="200" t="s">
        <v>236</v>
      </c>
      <c r="D14" s="191">
        <v>0</v>
      </c>
      <c r="E14" s="191">
        <v>0</v>
      </c>
      <c r="F14" s="207">
        <f t="shared" si="0"/>
        <v>0</v>
      </c>
      <c r="G14" s="191">
        <v>0</v>
      </c>
      <c r="H14" s="191"/>
      <c r="I14" s="207">
        <f t="shared" si="1"/>
        <v>0</v>
      </c>
    </row>
    <row r="15" spans="2:9" ht="25" x14ac:dyDescent="0.25">
      <c r="B15" s="189"/>
      <c r="C15" s="210" t="s">
        <v>237</v>
      </c>
      <c r="D15" s="191">
        <v>0</v>
      </c>
      <c r="E15" s="191">
        <v>0</v>
      </c>
      <c r="F15" s="207">
        <f t="shared" si="0"/>
        <v>0</v>
      </c>
      <c r="G15" s="191">
        <v>0</v>
      </c>
      <c r="H15" s="191"/>
      <c r="I15" s="207">
        <f t="shared" si="1"/>
        <v>0</v>
      </c>
    </row>
    <row r="16" spans="2:9" x14ac:dyDescent="0.25">
      <c r="B16" s="189"/>
      <c r="C16" s="200" t="s">
        <v>375</v>
      </c>
      <c r="D16" s="191">
        <v>0</v>
      </c>
      <c r="E16" s="191">
        <v>0</v>
      </c>
      <c r="F16" s="207">
        <f t="shared" si="0"/>
        <v>0</v>
      </c>
      <c r="G16" s="191">
        <v>0</v>
      </c>
      <c r="H16" s="191"/>
      <c r="I16" s="207">
        <f>SUM(G16:H16)</f>
        <v>0</v>
      </c>
    </row>
    <row r="17" spans="2:9" x14ac:dyDescent="0.25">
      <c r="B17" s="189"/>
      <c r="C17" s="200" t="s">
        <v>374</v>
      </c>
      <c r="D17" s="191"/>
      <c r="E17" s="191"/>
      <c r="F17" s="207">
        <f t="shared" si="0"/>
        <v>0</v>
      </c>
      <c r="G17" s="191"/>
      <c r="H17" s="191"/>
      <c r="I17" s="207">
        <f>SUM(G17:H17)</f>
        <v>0</v>
      </c>
    </row>
    <row r="18" spans="2:9" x14ac:dyDescent="0.25">
      <c r="B18" s="189"/>
      <c r="C18" s="200" t="s">
        <v>78</v>
      </c>
      <c r="D18" s="191">
        <v>0</v>
      </c>
      <c r="E18" s="191">
        <v>0</v>
      </c>
      <c r="F18" s="207">
        <f t="shared" si="0"/>
        <v>0</v>
      </c>
      <c r="G18" s="191">
        <v>0</v>
      </c>
      <c r="H18" s="191"/>
      <c r="I18" s="207">
        <f t="shared" si="1"/>
        <v>0</v>
      </c>
    </row>
    <row r="19" spans="2:9" x14ac:dyDescent="0.25">
      <c r="B19" s="189"/>
      <c r="C19" s="200" t="s">
        <v>79</v>
      </c>
      <c r="D19" s="191">
        <v>0</v>
      </c>
      <c r="E19" s="191">
        <v>0</v>
      </c>
      <c r="F19" s="207">
        <f t="shared" si="0"/>
        <v>0</v>
      </c>
      <c r="G19" s="191">
        <v>0</v>
      </c>
      <c r="H19" s="191"/>
      <c r="I19" s="207">
        <f t="shared" si="1"/>
        <v>0</v>
      </c>
    </row>
    <row r="20" spans="2:9" x14ac:dyDescent="0.25">
      <c r="B20" s="189"/>
      <c r="C20" s="200" t="s">
        <v>376</v>
      </c>
      <c r="D20" s="191">
        <v>560971.79092644143</v>
      </c>
      <c r="E20" s="191">
        <v>0</v>
      </c>
      <c r="F20" s="207">
        <f t="shared" si="0"/>
        <v>560971.79092644143</v>
      </c>
      <c r="G20" s="191">
        <v>531801.2981967252</v>
      </c>
      <c r="H20" s="191"/>
      <c r="I20" s="207">
        <f t="shared" si="1"/>
        <v>531801.2981967252</v>
      </c>
    </row>
    <row r="21" spans="2:9" ht="13" x14ac:dyDescent="0.3">
      <c r="B21" s="192"/>
      <c r="C21" s="211" t="s">
        <v>124</v>
      </c>
      <c r="D21" s="208">
        <f t="shared" ref="D21:I21" si="2">SUM(D11:D20)</f>
        <v>2333043.3589364416</v>
      </c>
      <c r="E21" s="208">
        <f t="shared" si="2"/>
        <v>0</v>
      </c>
      <c r="F21" s="208">
        <f t="shared" si="2"/>
        <v>2333043.3589364416</v>
      </c>
      <c r="G21" s="208">
        <f t="shared" si="2"/>
        <v>2336173.2694067243</v>
      </c>
      <c r="H21" s="208">
        <f t="shared" si="2"/>
        <v>0</v>
      </c>
      <c r="I21" s="208">
        <f t="shared" si="2"/>
        <v>2336173.2694067243</v>
      </c>
    </row>
    <row r="22" spans="2:9" x14ac:dyDescent="0.25">
      <c r="B22" s="82"/>
    </row>
  </sheetData>
  <sheetProtection sheet="1"/>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27"/>
  <sheetViews>
    <sheetView workbookViewId="0"/>
  </sheetViews>
  <sheetFormatPr defaultColWidth="9.1796875" defaultRowHeight="12.5" x14ac:dyDescent="0.25"/>
  <cols>
    <col min="1" max="1" width="12" style="162" customWidth="1"/>
    <col min="2" max="2" width="37.54296875" style="162" customWidth="1"/>
    <col min="3" max="3" width="42.81640625" style="162" customWidth="1"/>
    <col min="4" max="5" width="27.26953125" style="162" customWidth="1"/>
    <col min="6" max="6" width="18.453125" style="162" customWidth="1"/>
    <col min="7" max="7" width="6.7265625" style="162" customWidth="1"/>
    <col min="8" max="10" width="19.81640625" style="162" customWidth="1"/>
    <col min="11" max="11" width="18.26953125" style="162" customWidth="1"/>
    <col min="12" max="16384" width="9.1796875" style="162"/>
  </cols>
  <sheetData>
    <row r="1" spans="2:10" ht="20" x14ac:dyDescent="0.4">
      <c r="B1" s="174" t="s">
        <v>196</v>
      </c>
      <c r="C1" s="213"/>
      <c r="D1" s="213"/>
      <c r="E1" s="213"/>
      <c r="F1" s="213"/>
      <c r="G1" s="213"/>
      <c r="H1" s="213"/>
      <c r="I1" s="213"/>
      <c r="J1" s="213"/>
    </row>
    <row r="2" spans="2:10" ht="15.75" customHeight="1" x14ac:dyDescent="0.3">
      <c r="B2" s="176" t="str">
        <f>Tradingname</f>
        <v>SEA Gas Partnership</v>
      </c>
      <c r="C2" s="177"/>
    </row>
    <row r="3" spans="2:10" ht="18.75" customHeight="1" x14ac:dyDescent="0.7">
      <c r="B3" s="178" t="s">
        <v>182</v>
      </c>
      <c r="C3" s="179">
        <f>Yearending</f>
        <v>44377</v>
      </c>
      <c r="F3" s="175"/>
    </row>
    <row r="4" spans="2:10" ht="20" x14ac:dyDescent="0.4">
      <c r="B4" s="180"/>
    </row>
    <row r="5" spans="2:10" ht="15.5" x14ac:dyDescent="0.35">
      <c r="B5" s="181" t="s">
        <v>187</v>
      </c>
    </row>
    <row r="6" spans="2:10" ht="13" x14ac:dyDescent="0.3">
      <c r="B6" s="182"/>
      <c r="C6" s="183"/>
      <c r="D6" s="183"/>
      <c r="E6" s="183"/>
      <c r="F6" s="183"/>
      <c r="G6" s="184"/>
      <c r="H6" s="185"/>
      <c r="I6" s="186"/>
      <c r="J6" s="186"/>
    </row>
    <row r="7" spans="2:10" ht="39" customHeight="1" x14ac:dyDescent="0.25">
      <c r="B7" s="321" t="s">
        <v>18</v>
      </c>
      <c r="C7" s="195" t="s">
        <v>55</v>
      </c>
      <c r="D7" s="195" t="s">
        <v>56</v>
      </c>
      <c r="E7" s="195" t="s">
        <v>23</v>
      </c>
    </row>
    <row r="8" spans="2:10" ht="13.5" customHeight="1" x14ac:dyDescent="0.25">
      <c r="B8" s="166"/>
      <c r="C8" s="198" t="s">
        <v>183</v>
      </c>
      <c r="D8" s="198" t="s">
        <v>183</v>
      </c>
      <c r="E8" s="198" t="s">
        <v>183</v>
      </c>
    </row>
    <row r="9" spans="2:10" ht="13.5" customHeight="1" x14ac:dyDescent="0.3">
      <c r="B9" s="252"/>
      <c r="C9" s="215"/>
      <c r="D9" s="215"/>
      <c r="E9" s="208">
        <f t="shared" ref="E9:E15" si="0">SUM(C9:D9)</f>
        <v>0</v>
      </c>
    </row>
    <row r="10" spans="2:10" ht="13.5" customHeight="1" x14ac:dyDescent="0.3">
      <c r="B10" s="252"/>
      <c r="C10" s="215"/>
      <c r="D10" s="215"/>
      <c r="E10" s="208">
        <f t="shared" si="0"/>
        <v>0</v>
      </c>
    </row>
    <row r="11" spans="2:10" ht="13.5" customHeight="1" x14ac:dyDescent="0.3">
      <c r="B11" s="252"/>
      <c r="C11" s="215"/>
      <c r="D11" s="215"/>
      <c r="E11" s="208">
        <f t="shared" si="0"/>
        <v>0</v>
      </c>
    </row>
    <row r="12" spans="2:10" ht="13.5" customHeight="1" x14ac:dyDescent="0.3">
      <c r="B12" s="252"/>
      <c r="C12" s="215"/>
      <c r="D12" s="215"/>
      <c r="E12" s="208">
        <f t="shared" si="0"/>
        <v>0</v>
      </c>
    </row>
    <row r="13" spans="2:10" ht="13.5" customHeight="1" x14ac:dyDescent="0.3">
      <c r="B13" s="252"/>
      <c r="C13" s="215"/>
      <c r="D13" s="215"/>
      <c r="E13" s="208">
        <f t="shared" si="0"/>
        <v>0</v>
      </c>
    </row>
    <row r="14" spans="2:10" ht="13.5" customHeight="1" x14ac:dyDescent="0.3">
      <c r="B14" s="252"/>
      <c r="C14" s="215"/>
      <c r="D14" s="215"/>
      <c r="E14" s="208">
        <f t="shared" si="0"/>
        <v>0</v>
      </c>
    </row>
    <row r="15" spans="2:10" ht="13" x14ac:dyDescent="0.3">
      <c r="B15" s="217" t="s">
        <v>23</v>
      </c>
      <c r="C15" s="208">
        <f>SUM(C9:C14)</f>
        <v>0</v>
      </c>
      <c r="D15" s="208">
        <f>SUM(D9:D14)</f>
        <v>0</v>
      </c>
      <c r="E15" s="208">
        <f t="shared" si="0"/>
        <v>0</v>
      </c>
    </row>
    <row r="17" spans="2:6" ht="15.5" x14ac:dyDescent="0.35">
      <c r="B17" s="181" t="s">
        <v>188</v>
      </c>
    </row>
    <row r="18" spans="2:6" ht="19.5" customHeight="1" x14ac:dyDescent="0.3">
      <c r="B18" s="182"/>
      <c r="C18" s="183"/>
      <c r="D18" s="183"/>
      <c r="E18" s="183"/>
      <c r="F18" s="183"/>
    </row>
    <row r="19" spans="2:6" ht="24.75" customHeight="1" x14ac:dyDescent="0.25">
      <c r="B19" s="166" t="s">
        <v>130</v>
      </c>
      <c r="C19" s="216" t="s">
        <v>18</v>
      </c>
      <c r="D19" s="195" t="s">
        <v>23</v>
      </c>
    </row>
    <row r="20" spans="2:6" ht="13" x14ac:dyDescent="0.25">
      <c r="B20" s="166"/>
      <c r="C20" s="198"/>
      <c r="D20" s="198" t="s">
        <v>183</v>
      </c>
    </row>
    <row r="21" spans="2:6" x14ac:dyDescent="0.25">
      <c r="B21" s="252"/>
      <c r="C21" s="214"/>
      <c r="D21" s="215"/>
    </row>
    <row r="22" spans="2:6" x14ac:dyDescent="0.25">
      <c r="B22" s="252"/>
      <c r="C22" s="214"/>
      <c r="D22" s="215"/>
    </row>
    <row r="23" spans="2:6" x14ac:dyDescent="0.25">
      <c r="B23" s="252"/>
      <c r="C23" s="214"/>
      <c r="D23" s="215"/>
    </row>
    <row r="24" spans="2:6" x14ac:dyDescent="0.25">
      <c r="B24" s="252"/>
      <c r="C24" s="214"/>
      <c r="D24" s="215"/>
    </row>
    <row r="25" spans="2:6" x14ac:dyDescent="0.25">
      <c r="B25" s="252"/>
      <c r="C25" s="214"/>
      <c r="D25" s="215"/>
    </row>
    <row r="26" spans="2:6" x14ac:dyDescent="0.25">
      <c r="B26" s="252"/>
      <c r="C26" s="214"/>
      <c r="D26" s="215"/>
    </row>
    <row r="27" spans="2:6" ht="13" x14ac:dyDescent="0.3">
      <c r="B27" s="438" t="s">
        <v>129</v>
      </c>
      <c r="C27" s="439"/>
      <c r="D27" s="208">
        <f>SUM(D21:D26)</f>
        <v>0</v>
      </c>
    </row>
  </sheetData>
  <sheetProtection sheet="1"/>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36"/>
  <sheetViews>
    <sheetView workbookViewId="0"/>
  </sheetViews>
  <sheetFormatPr defaultColWidth="9.1796875" defaultRowHeight="12.5" x14ac:dyDescent="0.25"/>
  <cols>
    <col min="1" max="1" width="12.453125" style="230" customWidth="1"/>
    <col min="2" max="2" width="18.54296875" style="230" customWidth="1"/>
    <col min="3" max="3" width="42.26953125" style="230" customWidth="1"/>
    <col min="4" max="4" width="26.81640625" style="230" customWidth="1"/>
    <col min="5" max="5" width="22.54296875" style="230" customWidth="1"/>
    <col min="6" max="6" width="20.54296875" style="230" customWidth="1"/>
    <col min="7" max="8" width="22.54296875" style="230" customWidth="1"/>
    <col min="9" max="9" width="35.26953125" style="230" customWidth="1"/>
    <col min="10" max="10" width="25.1796875" style="230" customWidth="1"/>
    <col min="11" max="16384" width="9.1796875" style="230"/>
  </cols>
  <sheetData>
    <row r="1" spans="2:8" ht="20" x14ac:dyDescent="0.4">
      <c r="B1" s="440" t="s">
        <v>191</v>
      </c>
      <c r="C1" s="440"/>
      <c r="D1" s="213"/>
      <c r="E1" s="213"/>
      <c r="F1" s="213"/>
      <c r="G1" s="213"/>
      <c r="H1" s="213"/>
    </row>
    <row r="2" spans="2:8" ht="17.25" customHeight="1" x14ac:dyDescent="0.4">
      <c r="B2" s="176" t="str">
        <f>Tradingname</f>
        <v>SEA Gas Partnership</v>
      </c>
      <c r="C2" s="177"/>
      <c r="D2" s="229"/>
      <c r="E2" s="441" t="s">
        <v>409</v>
      </c>
      <c r="F2" s="441"/>
      <c r="G2" s="441"/>
      <c r="H2" s="229"/>
    </row>
    <row r="3" spans="2:8" ht="17.25" customHeight="1" x14ac:dyDescent="0.3">
      <c r="B3" s="178" t="s">
        <v>182</v>
      </c>
      <c r="C3" s="179">
        <f>Yearending</f>
        <v>44377</v>
      </c>
      <c r="E3" s="441"/>
      <c r="F3" s="441"/>
      <c r="G3" s="441"/>
    </row>
    <row r="4" spans="2:8" ht="14.25" customHeight="1" x14ac:dyDescent="0.4">
      <c r="B4" s="180"/>
      <c r="E4" s="441"/>
      <c r="F4" s="441"/>
      <c r="G4" s="441"/>
    </row>
    <row r="5" spans="2:8" ht="15.5" x14ac:dyDescent="0.35">
      <c r="B5" s="231" t="s">
        <v>192</v>
      </c>
      <c r="C5" s="232"/>
      <c r="D5" s="232"/>
      <c r="E5" s="232"/>
      <c r="F5" s="233"/>
      <c r="G5" s="232"/>
      <c r="H5" s="232"/>
    </row>
    <row r="6" spans="2:8" ht="15.5" x14ac:dyDescent="0.35">
      <c r="B6" s="231"/>
      <c r="C6" s="232"/>
      <c r="D6" s="232"/>
      <c r="E6" s="232"/>
      <c r="F6" s="233"/>
      <c r="G6" s="232"/>
      <c r="H6" s="232"/>
    </row>
    <row r="7" spans="2:8" ht="40.5" customHeight="1" x14ac:dyDescent="0.25">
      <c r="B7" s="224" t="s">
        <v>223</v>
      </c>
      <c r="C7" s="224" t="s">
        <v>189</v>
      </c>
      <c r="D7" s="225" t="s">
        <v>218</v>
      </c>
      <c r="E7" s="225" t="s">
        <v>220</v>
      </c>
      <c r="F7" s="225" t="s">
        <v>66</v>
      </c>
      <c r="G7" s="225" t="s">
        <v>85</v>
      </c>
      <c r="H7" s="225" t="s">
        <v>86</v>
      </c>
    </row>
    <row r="8" spans="2:8" ht="13" x14ac:dyDescent="0.3">
      <c r="B8" s="226"/>
      <c r="C8" s="224" t="s">
        <v>190</v>
      </c>
      <c r="D8" s="227" t="s">
        <v>183</v>
      </c>
      <c r="E8" s="227" t="s">
        <v>183</v>
      </c>
      <c r="F8" s="227"/>
      <c r="G8" s="227" t="s">
        <v>183</v>
      </c>
      <c r="H8" s="227" t="s">
        <v>183</v>
      </c>
    </row>
    <row r="9" spans="2:8" x14ac:dyDescent="0.25">
      <c r="B9" s="220" t="s">
        <v>574</v>
      </c>
      <c r="C9" s="220" t="s">
        <v>575</v>
      </c>
      <c r="D9" s="221"/>
      <c r="E9" s="221">
        <v>620460</v>
      </c>
      <c r="F9" s="222">
        <v>2.8647074630705642E-2</v>
      </c>
      <c r="G9" s="207">
        <f t="shared" ref="G9:G35" si="0">D9*F9</f>
        <v>0</v>
      </c>
      <c r="H9" s="207">
        <f>E9*F9</f>
        <v>17774.363925367623</v>
      </c>
    </row>
    <row r="10" spans="2:8" x14ac:dyDescent="0.25">
      <c r="B10" s="220"/>
      <c r="C10" s="220"/>
      <c r="D10" s="221"/>
      <c r="E10" s="221"/>
      <c r="F10" s="222"/>
      <c r="G10" s="207">
        <f t="shared" si="0"/>
        <v>0</v>
      </c>
      <c r="H10" s="207">
        <f t="shared" ref="H10:H35" si="1">E10*F10</f>
        <v>0</v>
      </c>
    </row>
    <row r="11" spans="2:8" x14ac:dyDescent="0.25">
      <c r="B11" s="220"/>
      <c r="C11" s="220"/>
      <c r="D11" s="221"/>
      <c r="E11" s="221"/>
      <c r="F11" s="222"/>
      <c r="G11" s="207">
        <f t="shared" si="0"/>
        <v>0</v>
      </c>
      <c r="H11" s="207">
        <f t="shared" si="1"/>
        <v>0</v>
      </c>
    </row>
    <row r="12" spans="2:8" x14ac:dyDescent="0.25">
      <c r="B12" s="220"/>
      <c r="C12" s="220"/>
      <c r="D12" s="221"/>
      <c r="E12" s="221"/>
      <c r="F12" s="222"/>
      <c r="G12" s="207">
        <f t="shared" si="0"/>
        <v>0</v>
      </c>
      <c r="H12" s="207">
        <f t="shared" si="1"/>
        <v>0</v>
      </c>
    </row>
    <row r="13" spans="2:8" x14ac:dyDescent="0.25">
      <c r="B13" s="220"/>
      <c r="C13" s="220"/>
      <c r="D13" s="221"/>
      <c r="E13" s="221"/>
      <c r="F13" s="222"/>
      <c r="G13" s="207">
        <f t="shared" si="0"/>
        <v>0</v>
      </c>
      <c r="H13" s="207">
        <f t="shared" si="1"/>
        <v>0</v>
      </c>
    </row>
    <row r="14" spans="2:8" x14ac:dyDescent="0.25">
      <c r="B14" s="220"/>
      <c r="C14" s="220"/>
      <c r="D14" s="221"/>
      <c r="E14" s="221"/>
      <c r="F14" s="222"/>
      <c r="G14" s="207">
        <f t="shared" si="0"/>
        <v>0</v>
      </c>
      <c r="H14" s="207">
        <f t="shared" si="1"/>
        <v>0</v>
      </c>
    </row>
    <row r="15" spans="2:8" x14ac:dyDescent="0.25">
      <c r="B15" s="220"/>
      <c r="C15" s="220"/>
      <c r="D15" s="221"/>
      <c r="E15" s="221"/>
      <c r="F15" s="222"/>
      <c r="G15" s="207">
        <f t="shared" si="0"/>
        <v>0</v>
      </c>
      <c r="H15" s="207">
        <f t="shared" si="1"/>
        <v>0</v>
      </c>
    </row>
    <row r="16" spans="2:8" x14ac:dyDescent="0.25">
      <c r="B16" s="220"/>
      <c r="C16" s="220"/>
      <c r="D16" s="221"/>
      <c r="E16" s="221"/>
      <c r="F16" s="222"/>
      <c r="G16" s="207">
        <f t="shared" si="0"/>
        <v>0</v>
      </c>
      <c r="H16" s="207">
        <f t="shared" si="1"/>
        <v>0</v>
      </c>
    </row>
    <row r="17" spans="2:8" x14ac:dyDescent="0.25">
      <c r="B17" s="220"/>
      <c r="C17" s="220"/>
      <c r="D17" s="221"/>
      <c r="E17" s="221"/>
      <c r="F17" s="222"/>
      <c r="G17" s="207">
        <f t="shared" si="0"/>
        <v>0</v>
      </c>
      <c r="H17" s="207">
        <f t="shared" si="1"/>
        <v>0</v>
      </c>
    </row>
    <row r="18" spans="2:8" x14ac:dyDescent="0.25">
      <c r="B18" s="220"/>
      <c r="C18" s="220"/>
      <c r="D18" s="221"/>
      <c r="E18" s="221"/>
      <c r="F18" s="222"/>
      <c r="G18" s="207">
        <f t="shared" si="0"/>
        <v>0</v>
      </c>
      <c r="H18" s="207">
        <f t="shared" si="1"/>
        <v>0</v>
      </c>
    </row>
    <row r="19" spans="2:8" x14ac:dyDescent="0.25">
      <c r="B19" s="220"/>
      <c r="C19" s="220"/>
      <c r="D19" s="221"/>
      <c r="E19" s="221"/>
      <c r="F19" s="222"/>
      <c r="G19" s="207">
        <f t="shared" si="0"/>
        <v>0</v>
      </c>
      <c r="H19" s="207">
        <f t="shared" si="1"/>
        <v>0</v>
      </c>
    </row>
    <row r="20" spans="2:8" x14ac:dyDescent="0.25">
      <c r="B20" s="220"/>
      <c r="C20" s="220"/>
      <c r="D20" s="221"/>
      <c r="E20" s="221"/>
      <c r="F20" s="222"/>
      <c r="G20" s="207">
        <f t="shared" si="0"/>
        <v>0</v>
      </c>
      <c r="H20" s="207">
        <f t="shared" si="1"/>
        <v>0</v>
      </c>
    </row>
    <row r="21" spans="2:8" x14ac:dyDescent="0.25">
      <c r="B21" s="220"/>
      <c r="C21" s="220"/>
      <c r="D21" s="221"/>
      <c r="E21" s="221"/>
      <c r="F21" s="222"/>
      <c r="G21" s="207">
        <f t="shared" si="0"/>
        <v>0</v>
      </c>
      <c r="H21" s="207">
        <f t="shared" si="1"/>
        <v>0</v>
      </c>
    </row>
    <row r="22" spans="2:8" x14ac:dyDescent="0.25">
      <c r="B22" s="220"/>
      <c r="C22" s="220"/>
      <c r="D22" s="221"/>
      <c r="E22" s="221"/>
      <c r="F22" s="222"/>
      <c r="G22" s="207">
        <f t="shared" si="0"/>
        <v>0</v>
      </c>
      <c r="H22" s="207">
        <f t="shared" si="1"/>
        <v>0</v>
      </c>
    </row>
    <row r="23" spans="2:8" x14ac:dyDescent="0.25">
      <c r="B23" s="220"/>
      <c r="C23" s="220"/>
      <c r="D23" s="221"/>
      <c r="E23" s="221"/>
      <c r="F23" s="222"/>
      <c r="G23" s="207">
        <f t="shared" si="0"/>
        <v>0</v>
      </c>
      <c r="H23" s="207">
        <f t="shared" si="1"/>
        <v>0</v>
      </c>
    </row>
    <row r="24" spans="2:8" x14ac:dyDescent="0.25">
      <c r="B24" s="220"/>
      <c r="C24" s="220"/>
      <c r="D24" s="221"/>
      <c r="E24" s="221"/>
      <c r="F24" s="222"/>
      <c r="G24" s="207">
        <f t="shared" si="0"/>
        <v>0</v>
      </c>
      <c r="H24" s="207">
        <f t="shared" si="1"/>
        <v>0</v>
      </c>
    </row>
    <row r="25" spans="2:8" x14ac:dyDescent="0.25">
      <c r="B25" s="220"/>
      <c r="C25" s="220"/>
      <c r="D25" s="221"/>
      <c r="E25" s="221"/>
      <c r="F25" s="222"/>
      <c r="G25" s="207">
        <f t="shared" si="0"/>
        <v>0</v>
      </c>
      <c r="H25" s="207">
        <f t="shared" si="1"/>
        <v>0</v>
      </c>
    </row>
    <row r="26" spans="2:8" x14ac:dyDescent="0.25">
      <c r="B26" s="220"/>
      <c r="C26" s="220"/>
      <c r="D26" s="221"/>
      <c r="E26" s="221"/>
      <c r="F26" s="222"/>
      <c r="G26" s="207">
        <f t="shared" si="0"/>
        <v>0</v>
      </c>
      <c r="H26" s="207">
        <f t="shared" si="1"/>
        <v>0</v>
      </c>
    </row>
    <row r="27" spans="2:8" x14ac:dyDescent="0.25">
      <c r="B27" s="220"/>
      <c r="C27" s="220"/>
      <c r="D27" s="221"/>
      <c r="E27" s="221"/>
      <c r="F27" s="222"/>
      <c r="G27" s="207">
        <f t="shared" si="0"/>
        <v>0</v>
      </c>
      <c r="H27" s="207">
        <f t="shared" si="1"/>
        <v>0</v>
      </c>
    </row>
    <row r="28" spans="2:8" x14ac:dyDescent="0.25">
      <c r="B28" s="220"/>
      <c r="C28" s="220"/>
      <c r="D28" s="221"/>
      <c r="E28" s="221"/>
      <c r="F28" s="222"/>
      <c r="G28" s="207">
        <f t="shared" si="0"/>
        <v>0</v>
      </c>
      <c r="H28" s="207">
        <f t="shared" si="1"/>
        <v>0</v>
      </c>
    </row>
    <row r="29" spans="2:8" x14ac:dyDescent="0.25">
      <c r="B29" s="220"/>
      <c r="C29" s="220"/>
      <c r="D29" s="221"/>
      <c r="E29" s="221"/>
      <c r="F29" s="222"/>
      <c r="G29" s="207">
        <f t="shared" si="0"/>
        <v>0</v>
      </c>
      <c r="H29" s="207">
        <f t="shared" si="1"/>
        <v>0</v>
      </c>
    </row>
    <row r="30" spans="2:8" x14ac:dyDescent="0.25">
      <c r="B30" s="220"/>
      <c r="C30" s="220"/>
      <c r="D30" s="221"/>
      <c r="E30" s="221"/>
      <c r="F30" s="222"/>
      <c r="G30" s="207">
        <f t="shared" si="0"/>
        <v>0</v>
      </c>
      <c r="H30" s="207">
        <f t="shared" si="1"/>
        <v>0</v>
      </c>
    </row>
    <row r="31" spans="2:8" x14ac:dyDescent="0.25">
      <c r="B31" s="220"/>
      <c r="C31" s="220"/>
      <c r="D31" s="221"/>
      <c r="E31" s="221"/>
      <c r="F31" s="222"/>
      <c r="G31" s="207">
        <f t="shared" si="0"/>
        <v>0</v>
      </c>
      <c r="H31" s="207">
        <f t="shared" si="1"/>
        <v>0</v>
      </c>
    </row>
    <row r="32" spans="2:8" x14ac:dyDescent="0.25">
      <c r="B32" s="220"/>
      <c r="C32" s="220"/>
      <c r="D32" s="221"/>
      <c r="E32" s="221"/>
      <c r="F32" s="222"/>
      <c r="G32" s="207">
        <f t="shared" si="0"/>
        <v>0</v>
      </c>
      <c r="H32" s="207">
        <f t="shared" si="1"/>
        <v>0</v>
      </c>
    </row>
    <row r="33" spans="2:8" x14ac:dyDescent="0.25">
      <c r="B33" s="220"/>
      <c r="C33" s="220"/>
      <c r="D33" s="221"/>
      <c r="E33" s="221"/>
      <c r="F33" s="222"/>
      <c r="G33" s="207">
        <f t="shared" si="0"/>
        <v>0</v>
      </c>
      <c r="H33" s="207">
        <f t="shared" si="1"/>
        <v>0</v>
      </c>
    </row>
    <row r="34" spans="2:8" x14ac:dyDescent="0.25">
      <c r="B34" s="220"/>
      <c r="C34" s="220"/>
      <c r="D34" s="221"/>
      <c r="E34" s="221"/>
      <c r="F34" s="222"/>
      <c r="G34" s="207">
        <f t="shared" si="0"/>
        <v>0</v>
      </c>
      <c r="H34" s="207">
        <f t="shared" si="1"/>
        <v>0</v>
      </c>
    </row>
    <row r="35" spans="2:8" x14ac:dyDescent="0.25">
      <c r="B35" s="220"/>
      <c r="C35" s="220"/>
      <c r="D35" s="221"/>
      <c r="E35" s="221"/>
      <c r="F35" s="222"/>
      <c r="G35" s="207">
        <f t="shared" si="0"/>
        <v>0</v>
      </c>
      <c r="H35" s="207">
        <f t="shared" si="1"/>
        <v>0</v>
      </c>
    </row>
    <row r="36" spans="2:8" ht="13" x14ac:dyDescent="0.3">
      <c r="B36" s="223"/>
      <c r="C36" s="217" t="s">
        <v>23</v>
      </c>
      <c r="D36" s="207">
        <f>SUM(D9:D35)</f>
        <v>0</v>
      </c>
      <c r="E36" s="207">
        <f>SUM(E9:E35)</f>
        <v>620460</v>
      </c>
      <c r="F36" s="228"/>
      <c r="G36" s="207">
        <f>SUM(G9:G35)</f>
        <v>0</v>
      </c>
      <c r="H36" s="207">
        <f>SUM(H9:H35)</f>
        <v>17774.363925367623</v>
      </c>
    </row>
  </sheetData>
  <sheetProtection sheet="1"/>
  <mergeCells count="2">
    <mergeCell ref="B1:C1"/>
    <mergeCell ref="E2:G4"/>
  </mergeCells>
  <pageMargins left="0.75" right="0.75" top="1" bottom="1" header="0.5" footer="0.5"/>
  <pageSetup paperSize="9" scale="3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BF0FF95BD8F24CA07172DC74E4C1A0" ma:contentTypeVersion="8" ma:contentTypeDescription="Create a new document." ma:contentTypeScope="" ma:versionID="dd88d260071d0777686569ca98ba4863">
  <xsd:schema xmlns:xsd="http://www.w3.org/2001/XMLSchema" xmlns:xs="http://www.w3.org/2001/XMLSchema" xmlns:p="http://schemas.microsoft.com/office/2006/metadata/properties" xmlns:ns2="c8cbed6f-96dc-40c6-b8ad-dde309300e66" targetNamespace="http://schemas.microsoft.com/office/2006/metadata/properties" ma:root="true" ma:fieldsID="9be801df9ba42084b69c5360b4783041" ns2:_="">
    <xsd:import namespace="c8cbed6f-96dc-40c6-b8ad-dde309300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bed6f-96dc-40c6-b8ad-dde309300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CDFE3C-B2C4-4329-B0E8-1B7D12B1885A}"/>
</file>

<file path=customXml/itemProps2.xml><?xml version="1.0" encoding="utf-8"?>
<ds:datastoreItem xmlns:ds="http://schemas.openxmlformats.org/officeDocument/2006/customXml" ds:itemID="{68FE4A9C-7CB7-4729-8483-A23009FD14E7}"/>
</file>

<file path=customXml/itemProps3.xml><?xml version="1.0" encoding="utf-8"?>
<ds:datastoreItem xmlns:ds="http://schemas.openxmlformats.org/officeDocument/2006/customXml" ds:itemID="{EEBE56E0-A69A-4B72-B4A4-E88CFC6AB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24</vt:i4>
      </vt:variant>
    </vt:vector>
  </HeadingPairs>
  <TitlesOfParts>
    <vt:vector size="46"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'2. Revenues and expenses'!Print_Area</vt:lpstr>
      <vt:lpstr>'2.1 Revenue by service'!Print_Area</vt:lpstr>
      <vt:lpstr>'2.2 Revenue contributions '!Print_Area</vt:lpstr>
      <vt:lpstr>'2.3 Indirect revenue'!Print_Area</vt:lpstr>
      <vt:lpstr>'2.4 Shared costs'!Print_Area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Contents!Print_Area</vt:lpstr>
      <vt:lpstr>Cover!Print_Area</vt:lpstr>
      <vt:lpstr>Sheet1!Print_Area</vt:lpstr>
      <vt:lpstr>rPipelineAssets</vt:lpstr>
      <vt:lpstr>rSharedAssets</vt:lpstr>
      <vt:lpstr>rYesNo</vt:lpstr>
      <vt:lpstr>Tradingname</vt:lpstr>
      <vt:lpstr>Yearending</vt:lpstr>
      <vt:lpstr>Yearstart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2021-05-07T02:14:11Z</dcterms:created>
  <dcterms:modified xsi:type="dcterms:W3CDTF">2021-10-29T02:37:23Z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0x01010069BF0FF95BD8F24CA07172DC74E4C1A0</vt:lpwstr>
  </property>
</Properties>
</file>