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externalLinks/externalLink1.xml" ContentType="application/vnd.openxmlformats-officedocument.spreadsheetml.externalLink+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codeName="ThisWorkbook"/>
  <xr:revisionPtr revIDLastSave="2" documentId="14_{0D0E4D68-0891-4DD4-9C3C-0752642E6158}" xr6:coauthVersionLast="47" xr6:coauthVersionMax="47" xr10:uidLastSave="{FE18F52A-4AA5-4271-B928-25D68027FF93}"/>
  <bookViews>
    <workbookView xWindow="-120" yWindow="-120" windowWidth="29040" windowHeight="15840" tabRatio="842" xr2:uid="{00000000-000D-0000-FFFF-FFFF00000000}"/>
  </bookViews>
  <sheets>
    <sheet name="Cover" sheetId="11" r:id="rId1"/>
    <sheet name="Contents" sheetId="4" r:id="rId2"/>
    <sheet name="Summary" sheetId="74" r:id="rId3"/>
    <sheet name="1. Pipeline information" sheetId="44" r:id="rId4"/>
    <sheet name="1.1 Financial performance" sheetId="75" r:id="rId5"/>
    <sheet name="2. Revenues and expenses" sheetId="5" r:id="rId6"/>
    <sheet name="2.1 Revenue by service" sheetId="56" r:id="rId7"/>
    <sheet name="2.2 Revenue contributions " sheetId="57" r:id="rId8"/>
    <sheet name="2.3 Indirect revenue" sheetId="45" r:id="rId9"/>
    <sheet name="2.4 Shared costs" sheetId="16" r:id="rId10"/>
    <sheet name="3. Statement of pipeline assets" sheetId="71" r:id="rId11"/>
    <sheet name="3.1 Asset useful life" sheetId="72" r:id="rId12"/>
    <sheet name="3.2 Asset impairment" sheetId="63" r:id="rId13"/>
    <sheet name="3.3 Depreciation amortisation" sheetId="34" r:id="rId14"/>
    <sheet name="3.4 Shared supporting assets" sheetId="59" r:id="rId15"/>
    <sheet name="4. Recovered capital" sheetId="47" r:id="rId16"/>
    <sheet name="4.1 Pipelines capex" sheetId="66" r:id="rId17"/>
    <sheet name="5. Weighted average price" sheetId="54" r:id="rId18"/>
    <sheet name="5.1 Exempt WAP services" sheetId="60" r:id="rId19"/>
    <sheet name="6. Notes" sheetId="64" r:id="rId20"/>
    <sheet name="Amendment record" sheetId="67" r:id="rId21"/>
    <sheet name="Sheet1" sheetId="61" state="hidden" r:id="rId22"/>
  </sheets>
  <externalReferences>
    <externalReference r:id="rId23"/>
  </externalReferences>
  <definedNames>
    <definedName name="ABN">Cover!$C$17</definedName>
    <definedName name="_xlnm.Print_Area" localSheetId="3">'1. Pipeline information'!$A$1:$E$37</definedName>
    <definedName name="_xlnm.Print_Area" localSheetId="5">'2. Revenues and expenses'!$A$1:$J$44</definedName>
    <definedName name="_xlnm.Print_Area" localSheetId="6">'2.1 Revenue by service'!$A$1:$J$22</definedName>
    <definedName name="_xlnm.Print_Area" localSheetId="7">'2.2 Revenue contributions '!$A$1:$F$29</definedName>
    <definedName name="_xlnm.Print_Area" localSheetId="8">'2.3 Indirect revenue'!$A$1:$I$37</definedName>
    <definedName name="_xlnm.Print_Area" localSheetId="9">'2.4 Shared costs'!$A$1:$J$37</definedName>
    <definedName name="_xlnm.Print_Area" localSheetId="12">'3.2 Asset impairment'!$A$1:$I$55</definedName>
    <definedName name="_xlnm.Print_Area" localSheetId="13">'3.3 Depreciation amortisation'!$A$1:$P$80</definedName>
    <definedName name="_xlnm.Print_Area" localSheetId="14">'3.4 Shared supporting assets'!$A$1:$H$44</definedName>
    <definedName name="_xlnm.Print_Area" localSheetId="15">'4. Recovered capital'!$A$1:$BL$48</definedName>
    <definedName name="_xlnm.Print_Area" localSheetId="16">'4.1 Pipelines capex'!$A$1:$F$36</definedName>
    <definedName name="_xlnm.Print_Area" localSheetId="17">'5. Weighted average price'!$A$1:$BL$22</definedName>
    <definedName name="_xlnm.Print_Area" localSheetId="18">'5.1 Exempt WAP services'!$A$1:$F$15</definedName>
    <definedName name="_xlnm.Print_Area" localSheetId="19">'6. Notes'!$A$1:$E$4</definedName>
    <definedName name="_xlnm.Print_Area" localSheetId="1">Contents!$B$2:$K$49</definedName>
    <definedName name="_xlnm.Print_Area" localSheetId="0">Cover!$A$1:$J$46</definedName>
    <definedName name="_xlnm.Print_Area" localSheetId="21">Sheet1!$A$1:$N$34</definedName>
    <definedName name="rPipelineAssets">Sheet1!$A$3:$A$12</definedName>
    <definedName name="rSharedAssets">Sheet1!$A$15:$A$19</definedName>
    <definedName name="rYesNo">Sheet1!$A$21:$A$22</definedName>
    <definedName name="Tradingname">Cover!$C$15</definedName>
    <definedName name="YEAR">[1]Outcomes!$B$3</definedName>
    <definedName name="Yearending">Cover!$C$23</definedName>
    <definedName name="Yearstart">Cover!$C$21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71" l="1"/>
  <c r="E16" i="71"/>
  <c r="E23" i="71"/>
  <c r="E30" i="71"/>
  <c r="E37" i="71"/>
  <c r="E44" i="71"/>
  <c r="E51" i="71"/>
  <c r="E58" i="71"/>
  <c r="E64" i="71"/>
  <c r="E71" i="71"/>
  <c r="E78" i="71"/>
  <c r="E80" i="71"/>
  <c r="E88" i="71"/>
  <c r="E95" i="71"/>
  <c r="E99" i="71" s="1"/>
  <c r="E100" i="71" l="1"/>
  <c r="C3" i="75" l="1"/>
  <c r="B2" i="75"/>
  <c r="C115" i="74"/>
  <c r="F100" i="74"/>
  <c r="C100" i="74"/>
  <c r="H99" i="74"/>
  <c r="G99" i="74"/>
  <c r="F99" i="74"/>
  <c r="D99" i="74"/>
  <c r="C99" i="74"/>
  <c r="H97" i="74"/>
  <c r="G97" i="74"/>
  <c r="F97" i="74"/>
  <c r="E97" i="74"/>
  <c r="D97" i="74"/>
  <c r="C97" i="74"/>
  <c r="H95" i="74"/>
  <c r="G95" i="74"/>
  <c r="F95" i="74"/>
  <c r="E95" i="74"/>
  <c r="D95" i="74"/>
  <c r="C95" i="74"/>
  <c r="H94" i="74"/>
  <c r="G94" i="74"/>
  <c r="F94" i="74"/>
  <c r="E94" i="74"/>
  <c r="D94" i="74"/>
  <c r="C94" i="74"/>
  <c r="H93" i="74"/>
  <c r="G93" i="74"/>
  <c r="F93" i="74"/>
  <c r="E93" i="74"/>
  <c r="D93" i="74"/>
  <c r="C93" i="74"/>
  <c r="H92" i="74"/>
  <c r="G92" i="74"/>
  <c r="F92" i="74"/>
  <c r="E92" i="74"/>
  <c r="D92" i="74"/>
  <c r="C92" i="74"/>
  <c r="H91" i="74"/>
  <c r="G91" i="74"/>
  <c r="F91" i="74"/>
  <c r="E91" i="74"/>
  <c r="D91" i="74"/>
  <c r="C91" i="74"/>
  <c r="H90" i="74"/>
  <c r="G90" i="74"/>
  <c r="F90" i="74"/>
  <c r="E90" i="74"/>
  <c r="D90" i="74"/>
  <c r="C90" i="74"/>
  <c r="H89" i="74"/>
  <c r="G89" i="74"/>
  <c r="F89" i="74"/>
  <c r="E89" i="74"/>
  <c r="D89" i="74"/>
  <c r="C89" i="74"/>
  <c r="G88" i="74"/>
  <c r="F88" i="74"/>
  <c r="E88" i="74"/>
  <c r="D88" i="74"/>
  <c r="C88" i="74"/>
  <c r="H86" i="74"/>
  <c r="G86" i="74"/>
  <c r="F86" i="74"/>
  <c r="E86" i="74"/>
  <c r="D86" i="74"/>
  <c r="C86" i="74"/>
  <c r="H85" i="74"/>
  <c r="G85" i="74"/>
  <c r="F85" i="74"/>
  <c r="E85" i="74"/>
  <c r="D85" i="74"/>
  <c r="C85" i="74"/>
  <c r="H84" i="74"/>
  <c r="G84" i="74"/>
  <c r="F84" i="74"/>
  <c r="E84" i="74"/>
  <c r="D84" i="74"/>
  <c r="C84" i="74"/>
  <c r="H83" i="74"/>
  <c r="G83" i="74"/>
  <c r="F83" i="74"/>
  <c r="E83" i="74"/>
  <c r="D83" i="74"/>
  <c r="C83" i="74"/>
  <c r="H82" i="74"/>
  <c r="G82" i="74"/>
  <c r="F82" i="74"/>
  <c r="E82" i="74"/>
  <c r="D82" i="74"/>
  <c r="C82" i="74"/>
  <c r="H81" i="74"/>
  <c r="G81" i="74"/>
  <c r="F81" i="74"/>
  <c r="E81" i="74"/>
  <c r="D81" i="74"/>
  <c r="C81" i="74"/>
  <c r="H80" i="74"/>
  <c r="G80" i="74"/>
  <c r="F80" i="74"/>
  <c r="E80" i="74"/>
  <c r="D80" i="74"/>
  <c r="C80" i="74"/>
  <c r="H79" i="74"/>
  <c r="G79" i="74"/>
  <c r="F79" i="74"/>
  <c r="E79" i="74"/>
  <c r="D79" i="74"/>
  <c r="C79" i="74"/>
  <c r="H77" i="74"/>
  <c r="G77" i="74"/>
  <c r="F77" i="74"/>
  <c r="E77" i="74"/>
  <c r="D77" i="74"/>
  <c r="C77" i="74"/>
  <c r="H76" i="74"/>
  <c r="G76" i="74"/>
  <c r="F76" i="74"/>
  <c r="E76" i="74"/>
  <c r="D76" i="74"/>
  <c r="C76" i="74"/>
  <c r="H75" i="74"/>
  <c r="G75" i="74"/>
  <c r="F75" i="74"/>
  <c r="E75" i="74"/>
  <c r="D75" i="74"/>
  <c r="C75" i="74"/>
  <c r="H74" i="74"/>
  <c r="G74" i="74"/>
  <c r="F74" i="74"/>
  <c r="E74" i="74"/>
  <c r="D74" i="74"/>
  <c r="C74" i="74"/>
  <c r="H73" i="74"/>
  <c r="G73" i="74"/>
  <c r="F73" i="74"/>
  <c r="E73" i="74"/>
  <c r="D73" i="74"/>
  <c r="C73" i="74"/>
  <c r="H72" i="74"/>
  <c r="G72" i="74"/>
  <c r="F72" i="74"/>
  <c r="E72" i="74"/>
  <c r="D72" i="74"/>
  <c r="C72" i="74"/>
  <c r="H71" i="74"/>
  <c r="G71" i="74"/>
  <c r="F71" i="74"/>
  <c r="E71" i="74"/>
  <c r="D71" i="74"/>
  <c r="C71" i="74"/>
  <c r="H70" i="74"/>
  <c r="G70" i="74"/>
  <c r="F70" i="74"/>
  <c r="D70" i="74"/>
  <c r="C70" i="74"/>
  <c r="D37" i="74"/>
  <c r="D36" i="74"/>
  <c r="D35" i="74"/>
  <c r="C35" i="74"/>
  <c r="D34" i="74"/>
  <c r="C34" i="74"/>
  <c r="D33" i="74"/>
  <c r="C33" i="74"/>
  <c r="D32" i="74"/>
  <c r="D31" i="74"/>
  <c r="D30" i="74"/>
  <c r="D29" i="74"/>
  <c r="C29" i="74"/>
  <c r="D28" i="74"/>
  <c r="D27" i="74"/>
  <c r="D26" i="74"/>
  <c r="D25" i="74"/>
  <c r="D24" i="74"/>
  <c r="D23" i="74"/>
  <c r="D22" i="74"/>
  <c r="D21" i="74"/>
  <c r="D20" i="74"/>
  <c r="D19" i="74"/>
  <c r="D9" i="74"/>
  <c r="G57" i="74"/>
  <c r="D41" i="74"/>
  <c r="C3" i="74"/>
  <c r="B2" i="74"/>
  <c r="C29" i="72"/>
  <c r="C22" i="72"/>
  <c r="C21" i="72"/>
  <c r="C16" i="72"/>
  <c r="C15" i="72"/>
  <c r="C14" i="72"/>
  <c r="C13" i="72"/>
  <c r="C12" i="72"/>
  <c r="C11" i="72"/>
  <c r="C10" i="72"/>
  <c r="C9" i="72"/>
  <c r="C3" i="72"/>
  <c r="B2" i="72"/>
  <c r="D77" i="71"/>
  <c r="D76" i="71"/>
  <c r="D75" i="71"/>
  <c r="D74" i="71"/>
  <c r="D73" i="71"/>
  <c r="D70" i="71"/>
  <c r="D69" i="71"/>
  <c r="D68" i="71"/>
  <c r="D67" i="71"/>
  <c r="D66" i="71"/>
  <c r="D63" i="71"/>
  <c r="D62" i="71"/>
  <c r="D61" i="71"/>
  <c r="D64" i="71" s="1"/>
  <c r="C26" i="74" s="1"/>
  <c r="D60" i="71"/>
  <c r="D57" i="71"/>
  <c r="D56" i="71"/>
  <c r="D55" i="71"/>
  <c r="D54" i="71"/>
  <c r="D53" i="71"/>
  <c r="D50" i="71"/>
  <c r="D49" i="71"/>
  <c r="D51" i="71" s="1"/>
  <c r="C24" i="74" s="1"/>
  <c r="D48" i="71"/>
  <c r="D47" i="71"/>
  <c r="D46" i="71"/>
  <c r="D43" i="71"/>
  <c r="D42" i="71"/>
  <c r="D41" i="71"/>
  <c r="D40" i="71"/>
  <c r="D39" i="71"/>
  <c r="D36" i="71"/>
  <c r="D35" i="71"/>
  <c r="D37" i="71" s="1"/>
  <c r="C22" i="74" s="1"/>
  <c r="D34" i="71"/>
  <c r="D33" i="71"/>
  <c r="D32" i="71"/>
  <c r="D29" i="71"/>
  <c r="D28" i="71"/>
  <c r="D27" i="71"/>
  <c r="D26" i="71"/>
  <c r="D25" i="71"/>
  <c r="D22" i="71"/>
  <c r="D21" i="71"/>
  <c r="D20" i="71"/>
  <c r="D19" i="71"/>
  <c r="D18" i="71"/>
  <c r="D15" i="71"/>
  <c r="D14" i="71"/>
  <c r="D16" i="71" s="1"/>
  <c r="D12" i="71"/>
  <c r="D11" i="71"/>
  <c r="D10" i="71"/>
  <c r="D13" i="71"/>
  <c r="D94" i="71"/>
  <c r="D93" i="71"/>
  <c r="D92" i="71"/>
  <c r="D91" i="71"/>
  <c r="D90" i="71"/>
  <c r="D87" i="71"/>
  <c r="D86" i="71"/>
  <c r="D85" i="71"/>
  <c r="D84" i="71"/>
  <c r="D83" i="71"/>
  <c r="C3" i="71"/>
  <c r="B2" i="71"/>
  <c r="E17" i="16"/>
  <c r="I14" i="16"/>
  <c r="E37" i="5"/>
  <c r="H13" i="16"/>
  <c r="D36" i="5"/>
  <c r="H11" i="16"/>
  <c r="D34" i="5"/>
  <c r="F34" i="5" s="1"/>
  <c r="I10" i="16"/>
  <c r="H10" i="16"/>
  <c r="D33" i="5"/>
  <c r="H41" i="5"/>
  <c r="G41" i="5"/>
  <c r="G10" i="45"/>
  <c r="G9" i="45"/>
  <c r="G36" i="45" s="1"/>
  <c r="D18" i="5" s="1"/>
  <c r="E36" i="45"/>
  <c r="F20" i="56"/>
  <c r="F13" i="56"/>
  <c r="F12" i="56"/>
  <c r="D21" i="56"/>
  <c r="D11" i="5" s="1"/>
  <c r="G11" i="59"/>
  <c r="K61" i="34"/>
  <c r="N61" i="34"/>
  <c r="O51" i="34"/>
  <c r="L51" i="34"/>
  <c r="D15" i="57"/>
  <c r="E12" i="5"/>
  <c r="E12" i="57"/>
  <c r="E10" i="57"/>
  <c r="E11" i="57"/>
  <c r="E13" i="57"/>
  <c r="E14" i="57"/>
  <c r="E9" i="57"/>
  <c r="B2" i="34"/>
  <c r="I15" i="16"/>
  <c r="O12" i="54"/>
  <c r="E70" i="74" s="1"/>
  <c r="I12" i="5"/>
  <c r="I13" i="5"/>
  <c r="I14" i="5"/>
  <c r="F14" i="5"/>
  <c r="I17" i="56"/>
  <c r="I16" i="56"/>
  <c r="F17" i="56"/>
  <c r="F31" i="47"/>
  <c r="F8" i="47"/>
  <c r="G8" i="47" s="1"/>
  <c r="H8" i="47" s="1"/>
  <c r="I8" i="47" s="1"/>
  <c r="J8" i="47" s="1"/>
  <c r="K8" i="47" s="1"/>
  <c r="L8" i="47" s="1"/>
  <c r="M8" i="47" s="1"/>
  <c r="N8" i="47" s="1"/>
  <c r="O8" i="47" s="1"/>
  <c r="P8" i="47" s="1"/>
  <c r="Q8" i="47" s="1"/>
  <c r="R8" i="47" s="1"/>
  <c r="S8" i="47" s="1"/>
  <c r="T8" i="47" s="1"/>
  <c r="U8" i="47" s="1"/>
  <c r="V8" i="47" s="1"/>
  <c r="W8" i="47" s="1"/>
  <c r="X8" i="47" s="1"/>
  <c r="Y8" i="47" s="1"/>
  <c r="Z8" i="47" s="1"/>
  <c r="AA8" i="47" s="1"/>
  <c r="AB8" i="47" s="1"/>
  <c r="AC8" i="47" s="1"/>
  <c r="AD8" i="47" s="1"/>
  <c r="AE8" i="47" s="1"/>
  <c r="AF8" i="47" s="1"/>
  <c r="AG8" i="47" s="1"/>
  <c r="AH8" i="47" s="1"/>
  <c r="AI8" i="47" s="1"/>
  <c r="AJ8" i="47" s="1"/>
  <c r="AK8" i="47" s="1"/>
  <c r="AL8" i="47" s="1"/>
  <c r="AM8" i="47" s="1"/>
  <c r="AN8" i="47" s="1"/>
  <c r="AO8" i="47" s="1"/>
  <c r="AP8" i="47" s="1"/>
  <c r="AQ8" i="47" s="1"/>
  <c r="AR8" i="47" s="1"/>
  <c r="AS8" i="47" s="1"/>
  <c r="AT8" i="47" s="1"/>
  <c r="AU8" i="47" s="1"/>
  <c r="AV8" i="47" s="1"/>
  <c r="AW8" i="47" s="1"/>
  <c r="AX8" i="47" s="1"/>
  <c r="AY8" i="47" s="1"/>
  <c r="AZ8" i="47" s="1"/>
  <c r="BA8" i="47" s="1"/>
  <c r="BB8" i="47" s="1"/>
  <c r="BC8" i="47" s="1"/>
  <c r="BD8" i="47" s="1"/>
  <c r="BE8" i="47" s="1"/>
  <c r="BF8" i="47" s="1"/>
  <c r="BG8" i="47" s="1"/>
  <c r="BH8" i="47" s="1"/>
  <c r="G31" i="47"/>
  <c r="E31" i="47" s="1"/>
  <c r="C51" i="74" s="1"/>
  <c r="H31" i="47"/>
  <c r="I31" i="47"/>
  <c r="J31" i="47"/>
  <c r="K31" i="47"/>
  <c r="L31" i="47"/>
  <c r="M31" i="47"/>
  <c r="N31" i="47"/>
  <c r="O31" i="47"/>
  <c r="P31" i="47"/>
  <c r="Q31" i="47"/>
  <c r="R31" i="47"/>
  <c r="S31" i="47"/>
  <c r="S32" i="47" s="1"/>
  <c r="T31" i="47"/>
  <c r="U31" i="47"/>
  <c r="V31" i="47"/>
  <c r="W31" i="47"/>
  <c r="X31" i="47"/>
  <c r="Y31" i="47"/>
  <c r="Z31" i="47"/>
  <c r="AA31" i="47"/>
  <c r="AB31" i="47"/>
  <c r="AC31" i="47"/>
  <c r="AD31" i="47"/>
  <c r="AE31" i="47"/>
  <c r="AF31" i="47"/>
  <c r="AG31" i="47"/>
  <c r="AH31" i="47"/>
  <c r="AI31" i="47"/>
  <c r="AJ31" i="47"/>
  <c r="AK31" i="47"/>
  <c r="AK32" i="47"/>
  <c r="AL31" i="47"/>
  <c r="AM31" i="47"/>
  <c r="AN31" i="47"/>
  <c r="AO31" i="47"/>
  <c r="AP31" i="47"/>
  <c r="AQ31" i="47"/>
  <c r="AR31" i="47"/>
  <c r="AS31" i="47"/>
  <c r="AT31" i="47"/>
  <c r="AU31" i="47"/>
  <c r="AV31" i="47"/>
  <c r="AW31" i="47"/>
  <c r="AX31" i="47"/>
  <c r="AY31" i="47"/>
  <c r="AZ31" i="47"/>
  <c r="AZ32" i="47"/>
  <c r="BA31" i="47"/>
  <c r="BB31" i="47"/>
  <c r="BC31" i="47"/>
  <c r="BD31" i="47"/>
  <c r="BE31" i="47"/>
  <c r="BF31" i="47"/>
  <c r="BG31" i="47"/>
  <c r="BH31" i="47"/>
  <c r="E11" i="47"/>
  <c r="G53" i="34"/>
  <c r="C3" i="54"/>
  <c r="B2" i="54"/>
  <c r="BH23" i="47"/>
  <c r="BG23" i="47"/>
  <c r="BF23" i="47"/>
  <c r="BE23" i="47"/>
  <c r="BD23" i="47"/>
  <c r="BC23" i="47"/>
  <c r="BC24" i="47"/>
  <c r="BB23" i="47"/>
  <c r="BA23" i="47"/>
  <c r="AZ23" i="47"/>
  <c r="AY23" i="47"/>
  <c r="AX23" i="47"/>
  <c r="AW23" i="47"/>
  <c r="AV23" i="47"/>
  <c r="AV32" i="47"/>
  <c r="AU23" i="47"/>
  <c r="AT23" i="47"/>
  <c r="AS23" i="47"/>
  <c r="AR23" i="47"/>
  <c r="AQ23" i="47"/>
  <c r="AP23" i="47"/>
  <c r="AP24" i="47"/>
  <c r="AO23" i="47"/>
  <c r="AO32" i="47"/>
  <c r="AN23" i="47"/>
  <c r="AN32" i="47"/>
  <c r="AM23" i="47"/>
  <c r="AL23" i="47"/>
  <c r="AK23" i="47"/>
  <c r="AJ23" i="47"/>
  <c r="AI23" i="47"/>
  <c r="AI24" i="47"/>
  <c r="AH23" i="47"/>
  <c r="AG23" i="47"/>
  <c r="AF23" i="47"/>
  <c r="AE23" i="47"/>
  <c r="AD23" i="47"/>
  <c r="AC23" i="47"/>
  <c r="AC32" i="47" s="1"/>
  <c r="AB23" i="47"/>
  <c r="AA23" i="47"/>
  <c r="Z23" i="47"/>
  <c r="Y23" i="47"/>
  <c r="X23" i="47"/>
  <c r="W23" i="47"/>
  <c r="W24" i="47" s="1"/>
  <c r="V23" i="47"/>
  <c r="U23" i="47"/>
  <c r="T23" i="47"/>
  <c r="T32" i="47" s="1"/>
  <c r="S23" i="47"/>
  <c r="R23" i="47"/>
  <c r="R24" i="47"/>
  <c r="Q23" i="47"/>
  <c r="P23" i="47"/>
  <c r="O23" i="47"/>
  <c r="N23" i="47"/>
  <c r="M23" i="47"/>
  <c r="L23" i="47"/>
  <c r="L32" i="47" s="1"/>
  <c r="K23" i="47"/>
  <c r="J23" i="47"/>
  <c r="E23" i="47"/>
  <c r="C43" i="74" s="1"/>
  <c r="I23" i="47"/>
  <c r="I24" i="47" s="1"/>
  <c r="H23" i="47"/>
  <c r="G23" i="47"/>
  <c r="F23" i="47"/>
  <c r="BH16" i="47"/>
  <c r="BH32" i="47"/>
  <c r="BG16" i="47"/>
  <c r="BG24" i="47"/>
  <c r="BF16" i="47"/>
  <c r="BF32" i="47"/>
  <c r="BE16" i="47"/>
  <c r="BE24" i="47"/>
  <c r="BD16" i="47"/>
  <c r="BC16" i="47"/>
  <c r="BB16" i="47"/>
  <c r="BB32" i="47"/>
  <c r="BA16" i="47"/>
  <c r="BA24" i="47"/>
  <c r="AZ16" i="47"/>
  <c r="AY16" i="47"/>
  <c r="AX16" i="47"/>
  <c r="AX32" i="47"/>
  <c r="AW16" i="47"/>
  <c r="AW24" i="47"/>
  <c r="AV16" i="47"/>
  <c r="AV24" i="47"/>
  <c r="AU16" i="47"/>
  <c r="AT16" i="47"/>
  <c r="AT32" i="47"/>
  <c r="AS16" i="47"/>
  <c r="AR16" i="47"/>
  <c r="AR24" i="47"/>
  <c r="AQ16" i="47"/>
  <c r="AQ24" i="47"/>
  <c r="AQ32" i="47"/>
  <c r="AP16" i="47"/>
  <c r="AO16" i="47"/>
  <c r="AO24" i="47"/>
  <c r="AN16" i="47"/>
  <c r="AM16" i="47"/>
  <c r="AL16" i="47"/>
  <c r="AL24" i="47"/>
  <c r="AK16" i="47"/>
  <c r="AK24" i="47"/>
  <c r="AJ16" i="47"/>
  <c r="AI16" i="47"/>
  <c r="AI32" i="47" s="1"/>
  <c r="AH16" i="47"/>
  <c r="AH24" i="47"/>
  <c r="AG16" i="47"/>
  <c r="AG24" i="47"/>
  <c r="AF16" i="47"/>
  <c r="AF24" i="47" s="1"/>
  <c r="AE16" i="47"/>
  <c r="AE24" i="47"/>
  <c r="AD16" i="47"/>
  <c r="AD24" i="47" s="1"/>
  <c r="AC16" i="47"/>
  <c r="AC24" i="47"/>
  <c r="AB16" i="47"/>
  <c r="AB32" i="47"/>
  <c r="AA16" i="47"/>
  <c r="Z16" i="47"/>
  <c r="Z32" i="47"/>
  <c r="Y16" i="47"/>
  <c r="Y24" i="47"/>
  <c r="X16" i="47"/>
  <c r="W16" i="47"/>
  <c r="V16" i="47"/>
  <c r="U16" i="47"/>
  <c r="U32" i="47"/>
  <c r="T16" i="47"/>
  <c r="S16" i="47"/>
  <c r="R16" i="47"/>
  <c r="Q16" i="47"/>
  <c r="Q32" i="47" s="1"/>
  <c r="P16" i="47"/>
  <c r="P24" i="47" s="1"/>
  <c r="O16" i="47"/>
  <c r="O24" i="47"/>
  <c r="N16" i="47"/>
  <c r="N24" i="47"/>
  <c r="M16" i="47"/>
  <c r="M24" i="47" s="1"/>
  <c r="L16" i="47"/>
  <c r="K16" i="47"/>
  <c r="K32" i="47" s="1"/>
  <c r="J16" i="47"/>
  <c r="I16" i="47"/>
  <c r="E16" i="47" s="1"/>
  <c r="H16" i="47"/>
  <c r="H32" i="47"/>
  <c r="G16" i="47"/>
  <c r="F16" i="47"/>
  <c r="F32" i="47"/>
  <c r="E29" i="47"/>
  <c r="C49" i="74" s="1"/>
  <c r="E22" i="47"/>
  <c r="E15" i="47"/>
  <c r="L78" i="34"/>
  <c r="G31" i="59"/>
  <c r="G32" i="59"/>
  <c r="G33" i="59"/>
  <c r="G34" i="59"/>
  <c r="G35" i="59"/>
  <c r="E21" i="47"/>
  <c r="E20" i="47"/>
  <c r="E19" i="47"/>
  <c r="E18" i="47"/>
  <c r="F17" i="16"/>
  <c r="F36" i="16" s="1"/>
  <c r="BJ12" i="54"/>
  <c r="BI20" i="54"/>
  <c r="BH20" i="54"/>
  <c r="BF20" i="54"/>
  <c r="BE20" i="54"/>
  <c r="BC20" i="54"/>
  <c r="BB20" i="54"/>
  <c r="AZ20" i="54"/>
  <c r="AY20" i="54"/>
  <c r="AW20" i="54"/>
  <c r="AV20" i="54"/>
  <c r="AT20" i="54"/>
  <c r="AS20" i="54"/>
  <c r="AQ20" i="54"/>
  <c r="AP20" i="54"/>
  <c r="AN20" i="54"/>
  <c r="AM20" i="54"/>
  <c r="AJ20" i="54"/>
  <c r="AI20" i="54"/>
  <c r="AG20" i="54"/>
  <c r="AF20" i="54"/>
  <c r="AD20" i="54"/>
  <c r="AC20" i="54"/>
  <c r="AA20" i="54"/>
  <c r="Z20" i="54"/>
  <c r="X20" i="54"/>
  <c r="W20" i="54"/>
  <c r="U20" i="54"/>
  <c r="T20" i="54"/>
  <c r="Q20" i="54"/>
  <c r="P20" i="54"/>
  <c r="N20" i="54"/>
  <c r="M20" i="54"/>
  <c r="J20" i="54"/>
  <c r="I20" i="54"/>
  <c r="G20" i="54"/>
  <c r="F20" i="54"/>
  <c r="K16" i="54"/>
  <c r="H16" i="54"/>
  <c r="D16" i="54"/>
  <c r="E10" i="47"/>
  <c r="C3" i="60"/>
  <c r="B2" i="60"/>
  <c r="C3" i="59"/>
  <c r="B2" i="59"/>
  <c r="C3" i="34"/>
  <c r="C3" i="63"/>
  <c r="B2" i="63"/>
  <c r="C3" i="66"/>
  <c r="B2" i="66"/>
  <c r="C3" i="64"/>
  <c r="B2" i="64"/>
  <c r="C3" i="47"/>
  <c r="B2" i="47"/>
  <c r="C3" i="16"/>
  <c r="B2" i="16"/>
  <c r="C3" i="45"/>
  <c r="B2" i="45"/>
  <c r="C3" i="57"/>
  <c r="B2" i="57"/>
  <c r="C15" i="57"/>
  <c r="D12" i="5"/>
  <c r="C3" i="56"/>
  <c r="B2" i="56"/>
  <c r="C3" i="5"/>
  <c r="B2" i="5"/>
  <c r="C3" i="44"/>
  <c r="B2" i="44"/>
  <c r="BJ13" i="54"/>
  <c r="BJ14" i="54"/>
  <c r="BG13" i="54"/>
  <c r="BG14" i="54"/>
  <c r="BG12" i="54"/>
  <c r="BD13" i="54"/>
  <c r="BD14" i="54"/>
  <c r="BD12" i="54"/>
  <c r="BA13" i="54"/>
  <c r="BA14" i="54"/>
  <c r="BA12" i="54"/>
  <c r="AX13" i="54"/>
  <c r="AX14" i="54"/>
  <c r="AX12" i="54"/>
  <c r="AU13" i="54"/>
  <c r="AU14" i="54"/>
  <c r="AU12" i="54"/>
  <c r="AR13" i="54"/>
  <c r="AR14" i="54"/>
  <c r="AR12" i="54"/>
  <c r="AO13" i="54"/>
  <c r="AO14" i="54"/>
  <c r="AO12" i="54"/>
  <c r="AK13" i="54"/>
  <c r="AK14" i="54"/>
  <c r="AK12" i="54"/>
  <c r="AH13" i="54"/>
  <c r="AH14" i="54"/>
  <c r="AH12" i="54"/>
  <c r="AE13" i="54"/>
  <c r="AE14" i="54"/>
  <c r="AE12" i="54"/>
  <c r="AB13" i="54"/>
  <c r="AB14" i="54"/>
  <c r="AB12" i="54"/>
  <c r="Y13" i="54"/>
  <c r="Y14" i="54"/>
  <c r="Y12" i="54"/>
  <c r="V13" i="54"/>
  <c r="V14" i="54"/>
  <c r="V12" i="54"/>
  <c r="R13" i="54"/>
  <c r="R14" i="54"/>
  <c r="H88" i="74" s="1"/>
  <c r="R12" i="54"/>
  <c r="O13" i="54"/>
  <c r="O14" i="54"/>
  <c r="K18" i="54"/>
  <c r="H18" i="54"/>
  <c r="E99" i="74" s="1"/>
  <c r="L9" i="34"/>
  <c r="L53" i="34" s="1"/>
  <c r="O9" i="34"/>
  <c r="N53" i="34"/>
  <c r="D115" i="74" s="1"/>
  <c r="L13" i="34"/>
  <c r="O13" i="34"/>
  <c r="L14" i="34"/>
  <c r="O14" i="34"/>
  <c r="L15" i="34"/>
  <c r="O15" i="34" s="1"/>
  <c r="L16" i="34"/>
  <c r="O16" i="34" s="1"/>
  <c r="L17" i="34"/>
  <c r="O17" i="34"/>
  <c r="L18" i="34"/>
  <c r="O18" i="34"/>
  <c r="L19" i="34"/>
  <c r="O19" i="34"/>
  <c r="L20" i="34"/>
  <c r="O20" i="34"/>
  <c r="L21" i="34"/>
  <c r="O21" i="34"/>
  <c r="L22" i="34"/>
  <c r="O22" i="34"/>
  <c r="L23" i="34"/>
  <c r="O23" i="34"/>
  <c r="L24" i="34"/>
  <c r="O24" i="34"/>
  <c r="L25" i="34"/>
  <c r="O25" i="34"/>
  <c r="L26" i="34"/>
  <c r="O26" i="34"/>
  <c r="L27" i="34"/>
  <c r="O27" i="34"/>
  <c r="L28" i="34"/>
  <c r="O28" i="34"/>
  <c r="L29" i="34"/>
  <c r="O29" i="34"/>
  <c r="L30" i="34"/>
  <c r="O30" i="34"/>
  <c r="L31" i="34"/>
  <c r="O31" i="34"/>
  <c r="L32" i="34"/>
  <c r="O32" i="34"/>
  <c r="L33" i="34"/>
  <c r="O33" i="34"/>
  <c r="L34" i="34"/>
  <c r="O34" i="34"/>
  <c r="L35" i="34"/>
  <c r="O35" i="34"/>
  <c r="L36" i="34"/>
  <c r="O36" i="34"/>
  <c r="L37" i="34"/>
  <c r="O37" i="34"/>
  <c r="L38" i="34"/>
  <c r="O38" i="34"/>
  <c r="L39" i="34"/>
  <c r="O39" i="34"/>
  <c r="L40" i="34"/>
  <c r="O40" i="34"/>
  <c r="L41" i="34"/>
  <c r="O41" i="34"/>
  <c r="L42" i="34"/>
  <c r="O42" i="34"/>
  <c r="L43" i="34"/>
  <c r="O43" i="34"/>
  <c r="L44" i="34"/>
  <c r="O44" i="34"/>
  <c r="L45" i="34"/>
  <c r="O45" i="34"/>
  <c r="E13" i="47"/>
  <c r="K62" i="34"/>
  <c r="N62" i="34" s="1"/>
  <c r="K63" i="34"/>
  <c r="N63" i="34" s="1"/>
  <c r="K64" i="34"/>
  <c r="N64" i="34"/>
  <c r="K65" i="34"/>
  <c r="N65" i="34" s="1"/>
  <c r="K66" i="34"/>
  <c r="N66" i="34" s="1"/>
  <c r="K67" i="34"/>
  <c r="N67" i="34"/>
  <c r="K68" i="34"/>
  <c r="N68" i="34" s="1"/>
  <c r="K69" i="34"/>
  <c r="N69" i="34" s="1"/>
  <c r="K70" i="34"/>
  <c r="N70" i="34"/>
  <c r="K71" i="34"/>
  <c r="N71" i="34"/>
  <c r="K72" i="34"/>
  <c r="N72" i="34"/>
  <c r="K73" i="34"/>
  <c r="N73" i="34"/>
  <c r="K74" i="34"/>
  <c r="N74" i="34"/>
  <c r="K75" i="34"/>
  <c r="N75" i="34"/>
  <c r="K76" i="34"/>
  <c r="N76" i="34"/>
  <c r="L10" i="34"/>
  <c r="L11" i="34"/>
  <c r="O11" i="34"/>
  <c r="L12" i="34"/>
  <c r="O12" i="34" s="1"/>
  <c r="L46" i="34"/>
  <c r="O46" i="34"/>
  <c r="L47" i="34"/>
  <c r="O47" i="34"/>
  <c r="L48" i="34"/>
  <c r="O48" i="34"/>
  <c r="E41" i="59"/>
  <c r="G40" i="59"/>
  <c r="G39" i="59"/>
  <c r="G38" i="59"/>
  <c r="G37" i="59"/>
  <c r="G36" i="59"/>
  <c r="G30" i="59"/>
  <c r="G29" i="59"/>
  <c r="G28" i="59"/>
  <c r="G27" i="59"/>
  <c r="G26" i="59"/>
  <c r="G25" i="59"/>
  <c r="G24" i="59"/>
  <c r="G23" i="59"/>
  <c r="G22" i="59"/>
  <c r="G21" i="59"/>
  <c r="G20" i="59"/>
  <c r="G19" i="59"/>
  <c r="G18" i="59"/>
  <c r="G17" i="59"/>
  <c r="G16" i="59"/>
  <c r="G15" i="59"/>
  <c r="G14" i="59"/>
  <c r="G13" i="59"/>
  <c r="G12" i="59"/>
  <c r="G10" i="59"/>
  <c r="G9" i="59"/>
  <c r="G41" i="59"/>
  <c r="D27" i="57"/>
  <c r="D13" i="5"/>
  <c r="E21" i="56"/>
  <c r="E11" i="5"/>
  <c r="F28" i="5"/>
  <c r="I28" i="5"/>
  <c r="H21" i="56"/>
  <c r="H11" i="5"/>
  <c r="H16" i="5"/>
  <c r="G21" i="56"/>
  <c r="G11" i="5" s="1"/>
  <c r="I20" i="56"/>
  <c r="I19" i="56"/>
  <c r="F19" i="56"/>
  <c r="F21" i="56" s="1"/>
  <c r="I18" i="56"/>
  <c r="F18" i="56"/>
  <c r="F16" i="56"/>
  <c r="I15" i="56"/>
  <c r="F15" i="56"/>
  <c r="I14" i="56"/>
  <c r="F14" i="56"/>
  <c r="I13" i="56"/>
  <c r="I21" i="56" s="1"/>
  <c r="I12" i="56"/>
  <c r="I11" i="56"/>
  <c r="F11" i="56"/>
  <c r="E26" i="47"/>
  <c r="C46" i="74" s="1"/>
  <c r="E27" i="47"/>
  <c r="C47" i="74" s="1"/>
  <c r="E28" i="47"/>
  <c r="C48" i="74" s="1"/>
  <c r="E30" i="47"/>
  <c r="C50" i="74" s="1"/>
  <c r="L12" i="54"/>
  <c r="L20" i="54" s="1"/>
  <c r="D19" i="54"/>
  <c r="D18" i="54"/>
  <c r="AL14" i="54"/>
  <c r="S14" i="54"/>
  <c r="L14" i="54"/>
  <c r="D14" i="54" s="1"/>
  <c r="AL13" i="54"/>
  <c r="S13" i="54"/>
  <c r="S20" i="54"/>
  <c r="L13" i="54"/>
  <c r="D13" i="54"/>
  <c r="AL12" i="54"/>
  <c r="S12" i="54"/>
  <c r="I40" i="5"/>
  <c r="I39" i="5"/>
  <c r="I38" i="5"/>
  <c r="I37" i="5"/>
  <c r="I36" i="5"/>
  <c r="I35" i="5"/>
  <c r="I34" i="5"/>
  <c r="I33" i="5"/>
  <c r="I32" i="5"/>
  <c r="I41" i="5" s="1"/>
  <c r="H30" i="5"/>
  <c r="H42" i="5" s="1"/>
  <c r="G30" i="5"/>
  <c r="G42" i="5" s="1"/>
  <c r="I29" i="5"/>
  <c r="I27" i="5"/>
  <c r="I26" i="5"/>
  <c r="I25" i="5"/>
  <c r="I24" i="5"/>
  <c r="I23" i="5"/>
  <c r="I22" i="5"/>
  <c r="H19" i="5"/>
  <c r="H20" i="5" s="1"/>
  <c r="I18" i="5"/>
  <c r="I19" i="5"/>
  <c r="I15" i="5"/>
  <c r="I11" i="16"/>
  <c r="E34" i="5"/>
  <c r="H12" i="16"/>
  <c r="D35" i="5"/>
  <c r="F35" i="5" s="1"/>
  <c r="C116" i="74" s="1"/>
  <c r="I12" i="16"/>
  <c r="E35" i="5"/>
  <c r="I13" i="16"/>
  <c r="E36" i="5"/>
  <c r="H15" i="16"/>
  <c r="D38" i="5"/>
  <c r="F38" i="5" s="1"/>
  <c r="E38" i="5"/>
  <c r="H16" i="16"/>
  <c r="D39" i="5"/>
  <c r="F39" i="5" s="1"/>
  <c r="I16" i="16"/>
  <c r="H18" i="16"/>
  <c r="I18" i="16"/>
  <c r="I19" i="16"/>
  <c r="I17" i="16" s="1"/>
  <c r="H20" i="16"/>
  <c r="I20" i="16"/>
  <c r="H21" i="16"/>
  <c r="I21" i="16"/>
  <c r="H22" i="16"/>
  <c r="I22" i="16"/>
  <c r="H23" i="16"/>
  <c r="I23" i="16"/>
  <c r="H24" i="16"/>
  <c r="I24" i="16"/>
  <c r="H25" i="16"/>
  <c r="I25" i="16"/>
  <c r="H26" i="16"/>
  <c r="I26" i="16"/>
  <c r="H27" i="16"/>
  <c r="I27" i="16"/>
  <c r="H28" i="16"/>
  <c r="I28" i="16"/>
  <c r="H29" i="16"/>
  <c r="I29" i="16"/>
  <c r="H30" i="16"/>
  <c r="I30" i="16"/>
  <c r="H31" i="16"/>
  <c r="I31" i="16"/>
  <c r="H32" i="16"/>
  <c r="I32" i="16"/>
  <c r="H33" i="16"/>
  <c r="I33" i="16"/>
  <c r="H34" i="16"/>
  <c r="I34" i="16"/>
  <c r="H35" i="16"/>
  <c r="I35" i="16"/>
  <c r="I9" i="16"/>
  <c r="H9" i="16"/>
  <c r="D32" i="5"/>
  <c r="H10" i="45"/>
  <c r="H11" i="45"/>
  <c r="H12" i="45"/>
  <c r="H13" i="45"/>
  <c r="H14" i="45"/>
  <c r="H15" i="45"/>
  <c r="H16" i="45"/>
  <c r="H17" i="45"/>
  <c r="H18" i="45"/>
  <c r="H19" i="45"/>
  <c r="H20" i="45"/>
  <c r="H21" i="45"/>
  <c r="H22" i="45"/>
  <c r="H23" i="45"/>
  <c r="H24" i="45"/>
  <c r="H25" i="45"/>
  <c r="H26" i="45"/>
  <c r="H27" i="45"/>
  <c r="H28" i="45"/>
  <c r="H29" i="45"/>
  <c r="H30" i="45"/>
  <c r="H31" i="45"/>
  <c r="H32" i="45"/>
  <c r="H33" i="45"/>
  <c r="H34" i="45"/>
  <c r="H35" i="45"/>
  <c r="G11" i="45"/>
  <c r="G12" i="45"/>
  <c r="G13" i="45"/>
  <c r="G14" i="45"/>
  <c r="G15" i="45"/>
  <c r="G16" i="45"/>
  <c r="G17" i="45"/>
  <c r="G18" i="45"/>
  <c r="G19" i="45"/>
  <c r="G20" i="45"/>
  <c r="G21" i="45"/>
  <c r="G22" i="45"/>
  <c r="G23" i="45"/>
  <c r="G24" i="45"/>
  <c r="G25" i="45"/>
  <c r="G26" i="45"/>
  <c r="G27" i="45"/>
  <c r="G28" i="45"/>
  <c r="G29" i="45"/>
  <c r="G30" i="45"/>
  <c r="G31" i="45"/>
  <c r="G32" i="45"/>
  <c r="G33" i="45"/>
  <c r="G34" i="45"/>
  <c r="G35" i="45"/>
  <c r="E12" i="47"/>
  <c r="E14" i="47"/>
  <c r="I78" i="34"/>
  <c r="J53" i="34"/>
  <c r="K77" i="34"/>
  <c r="N77" i="34"/>
  <c r="K60" i="34"/>
  <c r="N60" i="34" s="1"/>
  <c r="M78" i="34"/>
  <c r="D116" i="74" s="1"/>
  <c r="J78" i="34"/>
  <c r="H78" i="34"/>
  <c r="G78" i="34"/>
  <c r="L49" i="34"/>
  <c r="O49" i="34"/>
  <c r="L50" i="34"/>
  <c r="O50" i="34"/>
  <c r="L52" i="34"/>
  <c r="O52" i="34"/>
  <c r="I53" i="34"/>
  <c r="K53" i="34"/>
  <c r="M53" i="34"/>
  <c r="H53" i="34"/>
  <c r="F29" i="5"/>
  <c r="F27" i="5"/>
  <c r="F26" i="5"/>
  <c r="F25" i="5"/>
  <c r="F24" i="5"/>
  <c r="F23" i="5"/>
  <c r="F22" i="5"/>
  <c r="F30" i="5" s="1"/>
  <c r="F15" i="5"/>
  <c r="E30" i="5"/>
  <c r="D12" i="74" s="1"/>
  <c r="D30" i="5"/>
  <c r="G19" i="5"/>
  <c r="AY24" i="47"/>
  <c r="AM24" i="47"/>
  <c r="Z24" i="47"/>
  <c r="AZ24" i="47"/>
  <c r="BD24" i="47"/>
  <c r="AS24" i="47"/>
  <c r="AU32" i="47"/>
  <c r="F24" i="47"/>
  <c r="G33" i="47" s="1"/>
  <c r="H33" i="47" s="1"/>
  <c r="AL20" i="54"/>
  <c r="D12" i="54"/>
  <c r="F13" i="5"/>
  <c r="H24" i="47"/>
  <c r="AU24" i="47"/>
  <c r="AG32" i="47"/>
  <c r="AJ24" i="47"/>
  <c r="AR32" i="47"/>
  <c r="AY32" i="47"/>
  <c r="AT24" i="47"/>
  <c r="Y32" i="47"/>
  <c r="AB24" i="47"/>
  <c r="AE32" i="47"/>
  <c r="AH32" i="47"/>
  <c r="AN24" i="47"/>
  <c r="AS32" i="47"/>
  <c r="BD32" i="47"/>
  <c r="BH24" i="47"/>
  <c r="AA24" i="47"/>
  <c r="AM32" i="47"/>
  <c r="AW32" i="47"/>
  <c r="BA32" i="47"/>
  <c r="BE32" i="47"/>
  <c r="BF24" i="47"/>
  <c r="BB24" i="47"/>
  <c r="AJ32" i="47"/>
  <c r="G24" i="47"/>
  <c r="W32" i="47"/>
  <c r="O10" i="34"/>
  <c r="R32" i="47"/>
  <c r="U24" i="47"/>
  <c r="N32" i="47"/>
  <c r="P32" i="47"/>
  <c r="V32" i="47"/>
  <c r="O32" i="47"/>
  <c r="K78" i="34"/>
  <c r="I30" i="5"/>
  <c r="F12" i="5"/>
  <c r="E16" i="5"/>
  <c r="AL32" i="47"/>
  <c r="BG32" i="47"/>
  <c r="J32" i="47"/>
  <c r="S24" i="47"/>
  <c r="J24" i="47"/>
  <c r="E39" i="5"/>
  <c r="E15" i="57"/>
  <c r="AP32" i="47"/>
  <c r="V24" i="47"/>
  <c r="BC32" i="47"/>
  <c r="AX24" i="47"/>
  <c r="E32" i="5"/>
  <c r="H14" i="16"/>
  <c r="D37" i="5"/>
  <c r="H19" i="16"/>
  <c r="H17" i="16" s="1"/>
  <c r="D40" i="5" s="1"/>
  <c r="E33" i="5"/>
  <c r="F37" i="5"/>
  <c r="E36" i="16"/>
  <c r="H9" i="45"/>
  <c r="H36" i="45" s="1"/>
  <c r="E18" i="5" s="1"/>
  <c r="E19" i="5" s="1"/>
  <c r="D36" i="45"/>
  <c r="G32" i="47" l="1"/>
  <c r="X32" i="47"/>
  <c r="L24" i="47"/>
  <c r="AA32" i="47"/>
  <c r="T24" i="47"/>
  <c r="I33" i="47"/>
  <c r="J33" i="47" s="1"/>
  <c r="K33" i="47" s="1"/>
  <c r="E24" i="47"/>
  <c r="C42" i="74"/>
  <c r="D106" i="74"/>
  <c r="AD32" i="47"/>
  <c r="I32" i="47"/>
  <c r="E32" i="47" s="1"/>
  <c r="C52" i="74" s="1"/>
  <c r="D104" i="74" s="1"/>
  <c r="AF32" i="47"/>
  <c r="X24" i="47"/>
  <c r="K24" i="47"/>
  <c r="M32" i="47"/>
  <c r="D50" i="74"/>
  <c r="G63" i="74"/>
  <c r="Q24" i="47"/>
  <c r="D88" i="71"/>
  <c r="D95" i="71"/>
  <c r="C32" i="74" s="1"/>
  <c r="D99" i="71"/>
  <c r="C36" i="74" s="1"/>
  <c r="C31" i="74"/>
  <c r="N78" i="34"/>
  <c r="D23" i="71"/>
  <c r="C20" i="74" s="1"/>
  <c r="O53" i="34"/>
  <c r="D71" i="71"/>
  <c r="C27" i="74" s="1"/>
  <c r="D58" i="71"/>
  <c r="C25" i="74" s="1"/>
  <c r="D44" i="71"/>
  <c r="C23" i="74" s="1"/>
  <c r="D78" i="71"/>
  <c r="C28" i="74" s="1"/>
  <c r="D30" i="71"/>
  <c r="C21" i="74" s="1"/>
  <c r="D80" i="71"/>
  <c r="C19" i="74"/>
  <c r="I36" i="16"/>
  <c r="E40" i="5"/>
  <c r="F40" i="5" s="1"/>
  <c r="F41" i="5" s="1"/>
  <c r="F33" i="5"/>
  <c r="F32" i="5"/>
  <c r="H36" i="16"/>
  <c r="F36" i="5"/>
  <c r="D41" i="5"/>
  <c r="C13" i="74" s="1"/>
  <c r="H43" i="5"/>
  <c r="I42" i="5"/>
  <c r="E12" i="74"/>
  <c r="C12" i="74"/>
  <c r="D20" i="54"/>
  <c r="D10" i="74"/>
  <c r="E20" i="5"/>
  <c r="F18" i="5"/>
  <c r="F19" i="5" s="1"/>
  <c r="E10" i="74" s="1"/>
  <c r="D19" i="5"/>
  <c r="C10" i="74" s="1"/>
  <c r="F11" i="5"/>
  <c r="F16" i="5" s="1"/>
  <c r="D16" i="5"/>
  <c r="I11" i="5"/>
  <c r="I16" i="5" s="1"/>
  <c r="I20" i="5" s="1"/>
  <c r="I43" i="5" s="1"/>
  <c r="G16" i="5"/>
  <c r="G20" i="5" s="1"/>
  <c r="G43" i="5" s="1"/>
  <c r="D51" i="74"/>
  <c r="G61" i="74"/>
  <c r="F57" i="74"/>
  <c r="D46" i="74"/>
  <c r="D52" i="74"/>
  <c r="G59" i="74"/>
  <c r="D47" i="74"/>
  <c r="D54" i="74"/>
  <c r="G62" i="74"/>
  <c r="D48" i="74"/>
  <c r="G60" i="74"/>
  <c r="D49" i="74"/>
  <c r="G58" i="74"/>
  <c r="L33" i="47" l="1"/>
  <c r="M33" i="47" s="1"/>
  <c r="N33" i="47" s="1"/>
  <c r="O33" i="47" s="1"/>
  <c r="P33" i="47" s="1"/>
  <c r="Q33" i="47" s="1"/>
  <c r="D105" i="74"/>
  <c r="C44" i="74"/>
  <c r="R33" i="47"/>
  <c r="S33" i="47" s="1"/>
  <c r="T33" i="47" s="1"/>
  <c r="U33" i="47" s="1"/>
  <c r="V33" i="47" s="1"/>
  <c r="W33" i="47" s="1"/>
  <c r="X33" i="47" s="1"/>
  <c r="Y33" i="47" s="1"/>
  <c r="D100" i="71"/>
  <c r="C30" i="74"/>
  <c r="E13" i="74"/>
  <c r="F42" i="5"/>
  <c r="E14" i="74" s="1"/>
  <c r="D42" i="5"/>
  <c r="E41" i="5"/>
  <c r="C14" i="74"/>
  <c r="C111" i="74"/>
  <c r="C110" i="74"/>
  <c r="D11" i="74"/>
  <c r="D20" i="5"/>
  <c r="C108" i="74" s="1"/>
  <c r="C9" i="74"/>
  <c r="F20" i="5"/>
  <c r="E9" i="74"/>
  <c r="F63" i="74"/>
  <c r="F58" i="74"/>
  <c r="F60" i="74"/>
  <c r="F62" i="74"/>
  <c r="F59" i="74"/>
  <c r="E57" i="74"/>
  <c r="F61" i="74"/>
  <c r="Z33" i="47" l="1"/>
  <c r="AA33" i="47" s="1"/>
  <c r="AB33" i="47" s="1"/>
  <c r="AC33" i="47" s="1"/>
  <c r="AD33" i="47" s="1"/>
  <c r="AE33" i="47" s="1"/>
  <c r="AF33" i="47" s="1"/>
  <c r="AG33" i="47" s="1"/>
  <c r="AH33" i="47" s="1"/>
  <c r="AI33" i="47" s="1"/>
  <c r="AJ33" i="47" s="1"/>
  <c r="AK33" i="47" s="1"/>
  <c r="AL33" i="47" s="1"/>
  <c r="AM33" i="47" s="1"/>
  <c r="AN33" i="47" s="1"/>
  <c r="AO33" i="47" s="1"/>
  <c r="AP33" i="47" s="1"/>
  <c r="AQ33" i="47" s="1"/>
  <c r="AR33" i="47" s="1"/>
  <c r="AS33" i="47" s="1"/>
  <c r="AT33" i="47" s="1"/>
  <c r="AU33" i="47" s="1"/>
  <c r="AV33" i="47" s="1"/>
  <c r="AW33" i="47" s="1"/>
  <c r="AX33" i="47" s="1"/>
  <c r="AY33" i="47" s="1"/>
  <c r="AZ33" i="47" s="1"/>
  <c r="BA33" i="47" s="1"/>
  <c r="BB33" i="47" s="1"/>
  <c r="BC33" i="47" s="1"/>
  <c r="BD33" i="47" s="1"/>
  <c r="BE33" i="47" s="1"/>
  <c r="BF33" i="47" s="1"/>
  <c r="BG33" i="47" s="1"/>
  <c r="BH33" i="47" s="1"/>
  <c r="D53" i="74"/>
  <c r="C9" i="75"/>
  <c r="C105" i="74"/>
  <c r="C37" i="74"/>
  <c r="C104" i="74" s="1"/>
  <c r="C106" i="74"/>
  <c r="E42" i="5"/>
  <c r="D13" i="74"/>
  <c r="F43" i="5"/>
  <c r="E11" i="74"/>
  <c r="D43" i="5"/>
  <c r="C15" i="74" s="1"/>
  <c r="C11" i="74"/>
  <c r="C109" i="74"/>
  <c r="E61" i="74"/>
  <c r="D57" i="74"/>
  <c r="E63" i="74"/>
  <c r="E58" i="74"/>
  <c r="E60" i="74"/>
  <c r="E62" i="74"/>
  <c r="E59" i="74"/>
  <c r="D14" i="74" l="1"/>
  <c r="E43" i="5"/>
  <c r="D15" i="74" s="1"/>
  <c r="E15" i="74"/>
  <c r="C8" i="75"/>
  <c r="C10" i="75" s="1"/>
  <c r="C38" i="74" s="1"/>
  <c r="D61" i="74"/>
  <c r="C57" i="74"/>
  <c r="D63" i="74"/>
  <c r="D58" i="74"/>
  <c r="D60" i="74"/>
  <c r="D62" i="74"/>
  <c r="D59" i="74"/>
  <c r="C59" i="74" l="1"/>
  <c r="C61" i="74"/>
  <c r="C63" i="74"/>
  <c r="C58" i="74"/>
  <c r="C60" i="74"/>
  <c r="C62" i="7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5" authorId="0" shapeId="0" xr:uid="{00000000-0006-0000-0F00-000001000000}">
      <text>
        <r>
          <rPr>
            <sz val="9"/>
            <color indexed="81"/>
            <rFont val="Tahoma"/>
            <family val="2"/>
          </rPr>
          <t>This item only to be used for periods from the implementation of the revised accounting standard on leases AASB16</t>
        </r>
      </text>
    </comment>
    <comment ref="D22" authorId="0" shapeId="0" xr:uid="{00000000-0006-0000-0F00-000002000000}">
      <text>
        <r>
          <rPr>
            <sz val="9"/>
            <color indexed="81"/>
            <rFont val="Tahoma"/>
            <family val="2"/>
          </rPr>
          <t>This item only to be used for periods from the implementation of the revised accounting standard on leases AASB16</t>
        </r>
      </text>
    </comment>
    <comment ref="D29" authorId="0" shapeId="0" xr:uid="{00000000-0006-0000-0F00-000003000000}">
      <text>
        <r>
          <rPr>
            <sz val="9"/>
            <color indexed="81"/>
            <rFont val="Tahoma"/>
            <family val="2"/>
          </rPr>
          <t>This item only to be used for periods from the implementation of the revised accounting standard on leases AASB16</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10" authorId="0" shapeId="0" xr:uid="{00000000-0006-0000-1100-000001000000}">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 ref="N10" authorId="0" shapeId="0" xr:uid="{00000000-0006-0000-1100-000002000000}">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 ref="U10" authorId="0" shapeId="0" xr:uid="{00000000-0006-0000-1100-000003000000}">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 ref="AA10" authorId="0" shapeId="0" xr:uid="{00000000-0006-0000-1100-000004000000}">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 ref="AG10" authorId="0" shapeId="0" xr:uid="{00000000-0006-0000-1100-000005000000}">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 ref="AN10" authorId="0" shapeId="0" xr:uid="{00000000-0006-0000-1100-000006000000}">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 ref="AT10" authorId="0" shapeId="0" xr:uid="{00000000-0006-0000-1100-000007000000}">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 ref="AZ10" authorId="0" shapeId="0" xr:uid="{00000000-0006-0000-1100-000008000000}">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 ref="BF10" authorId="0" shapeId="0" xr:uid="{00000000-0006-0000-1100-000009000000}">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List>
</comments>
</file>

<file path=xl/sharedStrings.xml><?xml version="1.0" encoding="utf-8"?>
<sst xmlns="http://schemas.openxmlformats.org/spreadsheetml/2006/main" count="1247" uniqueCount="618">
  <si>
    <t>Gas Pipeline Operator</t>
  </si>
  <si>
    <t>Reporting template</t>
  </si>
  <si>
    <t xml:space="preserve">This template is to be uploaded by a Gas Pipeline Operator to its website to fulfil its annual reporting obligations. </t>
  </si>
  <si>
    <t>Colour coding of input sheets:</t>
  </si>
  <si>
    <t>Dark blue = AER instructions/headings</t>
  </si>
  <si>
    <t>Yellow = Input cells</t>
  </si>
  <si>
    <t>Grey - Not applicable/No inputs required</t>
  </si>
  <si>
    <t>Leave coloured cells blank if no information exists - PLEASE DO NOT ENTER TEXT unless specifically requested to do so.</t>
  </si>
  <si>
    <t>All dollar amounts are to be unrounded, and in nominal terms.</t>
  </si>
  <si>
    <t>Service provider:</t>
  </si>
  <si>
    <t>SEA Gas Partnership</t>
  </si>
  <si>
    <t xml:space="preserve">Australian business number: </t>
  </si>
  <si>
    <t>Pipeline name:</t>
  </si>
  <si>
    <t>Pt. Campbell to Adelaide (PCA)</t>
  </si>
  <si>
    <t>Reporting period start date:</t>
  </si>
  <si>
    <t>Reporting period end date:</t>
  </si>
  <si>
    <t xml:space="preserve">Publication date of this financial report: </t>
  </si>
  <si>
    <t>Reported information is current as at:</t>
  </si>
  <si>
    <t>Has any information in this template been amended since last published within this current reporting period?</t>
  </si>
  <si>
    <t>No</t>
  </si>
  <si>
    <t xml:space="preserve">Basis of preparation reference </t>
  </si>
  <si>
    <t>Business address</t>
  </si>
  <si>
    <t>Address</t>
  </si>
  <si>
    <t>Suburb</t>
  </si>
  <si>
    <t>Adelaide</t>
  </si>
  <si>
    <t>State</t>
  </si>
  <si>
    <t>SA</t>
  </si>
  <si>
    <t>Postcode</t>
  </si>
  <si>
    <t>Postal address</t>
  </si>
  <si>
    <t>Contact name/s</t>
  </si>
  <si>
    <t>Contact phone/s</t>
  </si>
  <si>
    <t>08 8236 6800</t>
  </si>
  <si>
    <t>Contact email address/s</t>
  </si>
  <si>
    <t>secretariat@seagas.com.au</t>
  </si>
  <si>
    <t xml:space="preserve"> </t>
  </si>
  <si>
    <t>Table of contents</t>
  </si>
  <si>
    <t>Summary</t>
  </si>
  <si>
    <t xml:space="preserve">Year ending </t>
  </si>
  <si>
    <t>All numbers are expressed in $nominal</t>
  </si>
  <si>
    <t>Revenues and expenses (Table 2.1)</t>
  </si>
  <si>
    <t>Amounts excluding related party transactions</t>
  </si>
  <si>
    <t>Related party transactions</t>
  </si>
  <si>
    <t>Total</t>
  </si>
  <si>
    <t>Direct revenue</t>
  </si>
  <si>
    <t>Indirect revenue allocated</t>
  </si>
  <si>
    <t>Total revenue</t>
  </si>
  <si>
    <t>Direct costs</t>
  </si>
  <si>
    <t>Shared costs allocated</t>
  </si>
  <si>
    <t>Total costs</t>
  </si>
  <si>
    <t>Earnings before Interest and tax (EBIT)</t>
  </si>
  <si>
    <t xml:space="preserve">Statement of pipeline assets (Table 3.1) </t>
  </si>
  <si>
    <t>Cumulative value as at current reporting period</t>
  </si>
  <si>
    <t>Cumulative value as at previous reporting period</t>
  </si>
  <si>
    <t>Pipelines</t>
  </si>
  <si>
    <t>Compressors</t>
  </si>
  <si>
    <t>City Gates, supply regulators and valve stations</t>
  </si>
  <si>
    <t>Metering</t>
  </si>
  <si>
    <t>Odorant plants</t>
  </si>
  <si>
    <t>SCADA (Communications)</t>
  </si>
  <si>
    <t>Buildings</t>
  </si>
  <si>
    <t>Land and easements</t>
  </si>
  <si>
    <t>Other depreciable pipeline assets</t>
  </si>
  <si>
    <t>Leased Assets</t>
  </si>
  <si>
    <t>Other non-depreciable pipeline assets</t>
  </si>
  <si>
    <t xml:space="preserve"> Total pipeline assets 
</t>
  </si>
  <si>
    <t>Shared property, plant and equipment</t>
  </si>
  <si>
    <t xml:space="preserve">Shared leased assets </t>
  </si>
  <si>
    <t>Inventories</t>
  </si>
  <si>
    <t xml:space="preserve">Deferred tax assets </t>
  </si>
  <si>
    <t>Other shared assets</t>
  </si>
  <si>
    <t>Total shared assets allocated</t>
  </si>
  <si>
    <t xml:space="preserve">Total assets </t>
  </si>
  <si>
    <t>Return on assets (EBIT/Total assets value) (Table 1.1.1)</t>
  </si>
  <si>
    <t>Recovered capital value  (Table 4.1)</t>
  </si>
  <si>
    <t>Pipeline assets cost base</t>
  </si>
  <si>
    <t>Shared assets cost base</t>
  </si>
  <si>
    <t>Total assets</t>
  </si>
  <si>
    <t>Return of capital</t>
  </si>
  <si>
    <t>Revenue</t>
  </si>
  <si>
    <t>Operating expenses</t>
  </si>
  <si>
    <t>Net tax liabilities</t>
  </si>
  <si>
    <t>Leased Asset Interest/Financing Charge</t>
  </si>
  <si>
    <t>Return on capital</t>
  </si>
  <si>
    <t>Total Return of Capital</t>
  </si>
  <si>
    <t>Recovered capital method total asset value</t>
  </si>
  <si>
    <t>Opening asset value</t>
  </si>
  <si>
    <t>Rate of return (WACC)</t>
  </si>
  <si>
    <t>For information only - yearly percentage change</t>
  </si>
  <si>
    <t xml:space="preserve">Weighted average price (Table 5.1) </t>
  </si>
  <si>
    <t>Capacity based charges</t>
  </si>
  <si>
    <t>Volumetric based charges</t>
  </si>
  <si>
    <t>Service description</t>
  </si>
  <si>
    <t>Revenue $'000</t>
  </si>
  <si>
    <t>MDQ Total TJ</t>
  </si>
  <si>
    <t>WAP ($/GJ)</t>
  </si>
  <si>
    <t>Total TJ</t>
  </si>
  <si>
    <t>Transportation services</t>
  </si>
  <si>
    <t xml:space="preserve"> Firm forward haul transportation services</t>
  </si>
  <si>
    <t>Postage Stamp</t>
  </si>
  <si>
    <t>Zonal based - Zone 1</t>
  </si>
  <si>
    <t>Zonal based - Zone 2</t>
  </si>
  <si>
    <t>Zonal based - Zone 3</t>
  </si>
  <si>
    <t>Distance based - Major delivery point 1</t>
  </si>
  <si>
    <t>Distance based - Major delivery point 2</t>
  </si>
  <si>
    <t>Distance based - Major delivery point 3</t>
  </si>
  <si>
    <t>Distance based - Other delivery points</t>
  </si>
  <si>
    <t xml:space="preserve"> Interruptible or as available transportation services</t>
  </si>
  <si>
    <t xml:space="preserve"> Backhaul services</t>
  </si>
  <si>
    <t>Stand alone compression services</t>
  </si>
  <si>
    <t>Firm stand alone compression services</t>
  </si>
  <si>
    <t>Storage services</t>
  </si>
  <si>
    <t>Firm park/park and loan services</t>
  </si>
  <si>
    <t>Exempt services</t>
  </si>
  <si>
    <t xml:space="preserve">For information only </t>
  </si>
  <si>
    <t>As reported in 'Statement of pipeline assets'</t>
  </si>
  <si>
    <t>As reported in 'Recovered capital value method'</t>
  </si>
  <si>
    <t xml:space="preserve">Total asset value (depreciated book value vs. recovered capital method asset value) </t>
  </si>
  <si>
    <t>Shared asset value as a % of total asset value</t>
  </si>
  <si>
    <t>Pipeline asset value as a % of total asset value</t>
  </si>
  <si>
    <t>As reported in 'Revenue and expenses'</t>
  </si>
  <si>
    <t>Direct revenue as a % of total revenue</t>
  </si>
  <si>
    <t>Indirect revenue as a % of total revenue</t>
  </si>
  <si>
    <t xml:space="preserve">Direct costs as a % of total costs </t>
  </si>
  <si>
    <t xml:space="preserve">Shared costs as a % of total costs </t>
  </si>
  <si>
    <t xml:space="preserve">For reconciliation </t>
  </si>
  <si>
    <t>As reported in 'Depreciation amortisation'</t>
  </si>
  <si>
    <t xml:space="preserve">Depreciation for pipeline assets </t>
  </si>
  <si>
    <t xml:space="preserve">Depreciation for shared assets </t>
  </si>
  <si>
    <t>Pipeline information</t>
  </si>
  <si>
    <t>Table 1.1: Pipeline details</t>
  </si>
  <si>
    <t>Pipeline location</t>
  </si>
  <si>
    <t>Port Campbell in SW Victoria to Pelican Point in South Australia</t>
  </si>
  <si>
    <t>Pipeline length (km)</t>
  </si>
  <si>
    <t>Number of customers</t>
  </si>
  <si>
    <t>Service type</t>
  </si>
  <si>
    <t>Transmission</t>
  </si>
  <si>
    <t>Table 1.2: Pipeline services provided</t>
  </si>
  <si>
    <t>Provided to non related parties</t>
  </si>
  <si>
    <t>Provided to related parties</t>
  </si>
  <si>
    <t xml:space="preserve"> Firm forward haul transportation service</t>
  </si>
  <si>
    <t>Yes</t>
  </si>
  <si>
    <t xml:space="preserve"> Interruptible or as available transportation service</t>
  </si>
  <si>
    <t>Stand-alone compression services</t>
  </si>
  <si>
    <t>Firm stand-alone compression service</t>
  </si>
  <si>
    <t>Interruptible or as available stand-alone compression service</t>
  </si>
  <si>
    <t xml:space="preserve"> Park services</t>
  </si>
  <si>
    <t xml:space="preserve"> Park and loan services</t>
  </si>
  <si>
    <t>Trading services</t>
  </si>
  <si>
    <t xml:space="preserve"> Capacity trading service</t>
  </si>
  <si>
    <t xml:space="preserve"> In pipe trading service</t>
  </si>
  <si>
    <t>Other (please specify)</t>
  </si>
  <si>
    <t>Other - Delivery Point Charge</t>
  </si>
  <si>
    <t>Other - Administration and Maintenance Charge</t>
  </si>
  <si>
    <t>Other - Imbalance Service charge</t>
  </si>
  <si>
    <t>Other - Establishment Charges</t>
  </si>
  <si>
    <t>Other - Overun Charge</t>
  </si>
  <si>
    <t>Other - Nomination Variation Charge</t>
  </si>
  <si>
    <t>Other - Enhanced MHQ Service Charge</t>
  </si>
  <si>
    <t>Other - Capacity Charge</t>
  </si>
  <si>
    <t>Financial performance measures</t>
  </si>
  <si>
    <t>Table 1.1.1: Return on assets</t>
  </si>
  <si>
    <t>Pipeline</t>
  </si>
  <si>
    <t>Earnings before interest and tax</t>
  </si>
  <si>
    <t>Return on assets</t>
  </si>
  <si>
    <t>Statement of pipeline revenues and expenses</t>
  </si>
  <si>
    <t>Table 2.1:  Statement of pipeline revenues and expenses</t>
  </si>
  <si>
    <t>Reporting period</t>
  </si>
  <si>
    <t>Previous reporting period</t>
  </si>
  <si>
    <t>Basis of Preparation reference</t>
  </si>
  <si>
    <t>Description</t>
  </si>
  <si>
    <t>$ nominal</t>
  </si>
  <si>
    <t>Total service revenue</t>
  </si>
  <si>
    <t>Customer contribution revenue</t>
  </si>
  <si>
    <t>Government contribution revenue</t>
  </si>
  <si>
    <t>Profit from sale of fixed assets</t>
  </si>
  <si>
    <t>Other direct revenue</t>
  </si>
  <si>
    <t>Total direct revenue</t>
  </si>
  <si>
    <r>
      <t xml:space="preserve">Other </t>
    </r>
    <r>
      <rPr>
        <sz val="10"/>
        <color indexed="9"/>
        <rFont val="Arial"/>
        <family val="2"/>
      </rPr>
      <t xml:space="preserve">revenue </t>
    </r>
  </si>
  <si>
    <t>Total indirect revenue allocated</t>
  </si>
  <si>
    <t>Repairs and maintenance</t>
  </si>
  <si>
    <t>Wages</t>
  </si>
  <si>
    <t xml:space="preserve">Depreciation </t>
  </si>
  <si>
    <t>Insurance</t>
  </si>
  <si>
    <t>Licence and regulatory costs</t>
  </si>
  <si>
    <t>Directly attributable finance charges</t>
  </si>
  <si>
    <t>Leasing and rental costs</t>
  </si>
  <si>
    <t>Other direct costs</t>
  </si>
  <si>
    <t>Total direct costs</t>
  </si>
  <si>
    <t>Shared costs</t>
  </si>
  <si>
    <t>Employee costs</t>
  </si>
  <si>
    <t>Information technology and communication costs</t>
  </si>
  <si>
    <t>Indirect operating expenses</t>
  </si>
  <si>
    <t xml:space="preserve">Shared asset depreciation </t>
  </si>
  <si>
    <t>Rental and leasing costs</t>
  </si>
  <si>
    <t>Borrowing costs</t>
  </si>
  <si>
    <t>Loss from sale of shared fixed assets</t>
  </si>
  <si>
    <t>Impairment losses (nature of the impairment loss)</t>
  </si>
  <si>
    <t>Other shared costs</t>
  </si>
  <si>
    <t>Total shared costs allocated</t>
  </si>
  <si>
    <t>Revenue by service</t>
  </si>
  <si>
    <t>Table 2.1.1:  Revenue by service</t>
  </si>
  <si>
    <t>Firm forward haul transportation services</t>
  </si>
  <si>
    <t>Interruptible or as available transportation services</t>
  </si>
  <si>
    <t>Backhaul services</t>
  </si>
  <si>
    <t>Park services</t>
  </si>
  <si>
    <t>Park and loan services</t>
  </si>
  <si>
    <t>Capacity trading service</t>
  </si>
  <si>
    <t>In pipe trading service</t>
  </si>
  <si>
    <t>Other pipeline services (if relevant)</t>
  </si>
  <si>
    <t>Revenue - contributions</t>
  </si>
  <si>
    <t>Table 2.2.1: Customer contributions received</t>
  </si>
  <si>
    <t>Table 2.2.2: Government contributions received</t>
  </si>
  <si>
    <t>Source</t>
  </si>
  <si>
    <t xml:space="preserve">Total </t>
  </si>
  <si>
    <t>Indirect revenue</t>
  </si>
  <si>
    <t>Please ensure allocation methodologies are explained in sufficient detail in the Basis of Preparation as required under section 3.2.4 of the Guideline</t>
  </si>
  <si>
    <t>Table 2.3.1: Indirect revenue allocation</t>
  </si>
  <si>
    <t xml:space="preserve">Description </t>
  </si>
  <si>
    <t>Indirect revenue excluding related parties</t>
  </si>
  <si>
    <t>Indirect  revenue from related parties</t>
  </si>
  <si>
    <t>% allocated to pipeline</t>
  </si>
  <si>
    <t>Total allocated to pipeline excluding related parties</t>
  </si>
  <si>
    <t>Total related party amounts allocated to pipeline</t>
  </si>
  <si>
    <t>(list each individual revenue item)</t>
  </si>
  <si>
    <t>1b Revenue</t>
  </si>
  <si>
    <t>Mortlake O&amp;M Services</t>
  </si>
  <si>
    <t>Fuel Gas Recovery (notional)</t>
  </si>
  <si>
    <t>Table 2.4.1: Shared cost allocation</t>
  </si>
  <si>
    <t>Income statement account applied to</t>
  </si>
  <si>
    <t>Shared costs excluding related parties</t>
  </si>
  <si>
    <t>Shared costs paid to related parties</t>
  </si>
  <si>
    <t xml:space="preserve"> (list each individual cost)</t>
  </si>
  <si>
    <t>1b. Expenses</t>
  </si>
  <si>
    <t>Shared employee costs</t>
  </si>
  <si>
    <t>Property &amp; Office Costs</t>
  </si>
  <si>
    <t>Depreciation Expense</t>
  </si>
  <si>
    <t xml:space="preserve">please identify other shared costs </t>
  </si>
  <si>
    <t>Fuel Gas (notional cost)</t>
  </si>
  <si>
    <t>Statement of pipeline assets</t>
  </si>
  <si>
    <t>Table 3.1: Pipeline assets</t>
  </si>
  <si>
    <t>Pipeline assets</t>
  </si>
  <si>
    <t>Initial construction or acquisition costs</t>
  </si>
  <si>
    <t>Additions</t>
  </si>
  <si>
    <t>Capitalised maintenance or improvements</t>
  </si>
  <si>
    <t>Total capitalised pipeline construction costs</t>
  </si>
  <si>
    <t>Depreciation</t>
  </si>
  <si>
    <t>Disposals or early termination (at cost)</t>
  </si>
  <si>
    <t>Closing pipelines carrying value</t>
  </si>
  <si>
    <t>Closing compressors carrying value</t>
  </si>
  <si>
    <t>City gates supply regulators and valve stations</t>
  </si>
  <si>
    <t>Closing city gates, supply regulators and valve stations carrying value</t>
  </si>
  <si>
    <t xml:space="preserve">Additions </t>
  </si>
  <si>
    <t>Closing metering carrying value</t>
  </si>
  <si>
    <t>Closing odorant plants carrying value</t>
  </si>
  <si>
    <t>Closing SCADA carrying value</t>
  </si>
  <si>
    <t>Closing buildings carrying value</t>
  </si>
  <si>
    <t>Closing land and easements carrying value</t>
  </si>
  <si>
    <t>Closing other depreciable pipeline assets carrying value</t>
  </si>
  <si>
    <t>Depreciation (Amortisation)</t>
  </si>
  <si>
    <t>Closing leased asset carrying value</t>
  </si>
  <si>
    <t>Total pipeline assets</t>
  </si>
  <si>
    <t>Shared supporting assets allocated</t>
  </si>
  <si>
    <t>Shared property plant and equipment</t>
  </si>
  <si>
    <t>Closing shared property, plant and equipment carrying value</t>
  </si>
  <si>
    <t>Shared leased assets</t>
  </si>
  <si>
    <t>Closing leased assets carrying value</t>
  </si>
  <si>
    <t xml:space="preserve">Inventories </t>
  </si>
  <si>
    <t>Deferred tax assets</t>
  </si>
  <si>
    <r>
      <t>Other</t>
    </r>
    <r>
      <rPr>
        <b/>
        <sz val="10"/>
        <color indexed="10"/>
        <rFont val="Arial"/>
        <family val="2"/>
      </rPr>
      <t xml:space="preserve"> </t>
    </r>
    <r>
      <rPr>
        <b/>
        <sz val="10"/>
        <color indexed="51"/>
        <rFont val="Arial"/>
        <family val="2"/>
      </rPr>
      <t>assets</t>
    </r>
  </si>
  <si>
    <t xml:space="preserve">Total shared supporting assets allocated </t>
  </si>
  <si>
    <t>TOTAL ASSETS</t>
  </si>
  <si>
    <t>Asset useful life</t>
  </si>
  <si>
    <t>Table 3.1.1: Asset useful life</t>
  </si>
  <si>
    <t>Description (list each individual  balance sheet item)</t>
  </si>
  <si>
    <t>Acquisition date</t>
  </si>
  <si>
    <t xml:space="preserve">Useful life </t>
  </si>
  <si>
    <t>Reason for choosing this useful life</t>
  </si>
  <si>
    <t>years</t>
  </si>
  <si>
    <t>2004</t>
  </si>
  <si>
    <t>Estimated economic useful life / Per AER Guidelines</t>
  </si>
  <si>
    <t>Per AER Guidelines</t>
  </si>
  <si>
    <t>2005</t>
  </si>
  <si>
    <t>Capitalised Spares</t>
  </si>
  <si>
    <t>2004-2021</t>
  </si>
  <si>
    <t>Estimated economic useful life</t>
  </si>
  <si>
    <t>Operations Equipment</t>
  </si>
  <si>
    <t>Capitalised Borrowing costs</t>
  </si>
  <si>
    <t>2004-2005</t>
  </si>
  <si>
    <t>Amortised over the life of the financed asset</t>
  </si>
  <si>
    <t>WIP</t>
  </si>
  <si>
    <t>2008-2021</t>
  </si>
  <si>
    <t>n/a</t>
  </si>
  <si>
    <t>Not applicable</t>
  </si>
  <si>
    <t xml:space="preserve">Office Furniture </t>
  </si>
  <si>
    <t>For all shared supporting assets used the ave eff life of 10 yrs</t>
  </si>
  <si>
    <t xml:space="preserve">Office Equipment </t>
  </si>
  <si>
    <t xml:space="preserve">Computer - Hardware </t>
  </si>
  <si>
    <t xml:space="preserve">Computer - Software </t>
  </si>
  <si>
    <t xml:space="preserve">Fixtures &amp; Fittings </t>
  </si>
  <si>
    <t xml:space="preserve">Motor Vehicles </t>
  </si>
  <si>
    <t>Term of the Lease</t>
  </si>
  <si>
    <t>Asset impairment</t>
  </si>
  <si>
    <t>Table 3.2.1: Assets impaired</t>
  </si>
  <si>
    <t>Asset description</t>
  </si>
  <si>
    <t>Impairment amount $ nominal</t>
  </si>
  <si>
    <t>Impairment date</t>
  </si>
  <si>
    <t>Basis for impairment</t>
  </si>
  <si>
    <t>Table 3.2.2: Asset impairment reversals</t>
  </si>
  <si>
    <t>Prior Impairment amount 
$ nominal</t>
  </si>
  <si>
    <t>Reversal amount
$nominal</t>
  </si>
  <si>
    <t>Reversal date</t>
  </si>
  <si>
    <t>Basis for Reversal</t>
  </si>
  <si>
    <t>Depreciation and amortisation</t>
  </si>
  <si>
    <t>Table 3.3.1: Pipeline assets at cost</t>
  </si>
  <si>
    <t>Additions, capitalised maintenance and disposals must be reported on a cumulative basis</t>
  </si>
  <si>
    <t>Category</t>
  </si>
  <si>
    <t>Useful life</t>
  </si>
  <si>
    <t>Estimated residual value</t>
  </si>
  <si>
    <t>Initial construction or acquisition cost</t>
  </si>
  <si>
    <t>Disposals or Early termination</t>
  </si>
  <si>
    <t>Cost base</t>
  </si>
  <si>
    <t>Prior years' accumulated depreciation</t>
  </si>
  <si>
    <r>
      <t xml:space="preserve">Current year </t>
    </r>
    <r>
      <rPr>
        <b/>
        <sz val="10"/>
        <color indexed="9"/>
        <rFont val="Arial"/>
        <family val="2"/>
      </rPr>
      <t>depreciation</t>
    </r>
  </si>
  <si>
    <t>Written down value</t>
  </si>
  <si>
    <t>Years</t>
  </si>
  <si>
    <t>City Gates supply regulators and valve stations</t>
  </si>
  <si>
    <t>SCADA</t>
  </si>
  <si>
    <t>Land and Easements</t>
  </si>
  <si>
    <t>2004-2020</t>
  </si>
  <si>
    <t>Table 3.3.2: Shared assets at cost</t>
  </si>
  <si>
    <t>Current year depreciation</t>
  </si>
  <si>
    <t>Other Shared Assets</t>
  </si>
  <si>
    <t>2004-2018</t>
  </si>
  <si>
    <t>10</t>
  </si>
  <si>
    <t>Other assets</t>
  </si>
  <si>
    <t>50</t>
  </si>
  <si>
    <t>Leased Share Assets</t>
  </si>
  <si>
    <t>Total fixed assets</t>
  </si>
  <si>
    <t>Shared supporting assets</t>
  </si>
  <si>
    <t>Table 3.4.1: Shared supporting asset allocation</t>
  </si>
  <si>
    <t>Description (list each individual shared asset category greater than 5%)</t>
  </si>
  <si>
    <t>Category of shared assets</t>
  </si>
  <si>
    <t>Total amount</t>
  </si>
  <si>
    <t>Total allocated to pipeline</t>
  </si>
  <si>
    <t>Recovered capital method (rule 569(4))</t>
  </si>
  <si>
    <t>Table 4.1: Recovered capital method - pipeline assets</t>
  </si>
  <si>
    <t>Year</t>
  </si>
  <si>
    <t>Drag and drop columns if required</t>
  </si>
  <si>
    <t>Construction cost</t>
  </si>
  <si>
    <t>Negative residual value</t>
  </si>
  <si>
    <t>Maintenance capitalised</t>
  </si>
  <si>
    <t>Disposal (at cost)</t>
  </si>
  <si>
    <t>Leased Asset</t>
  </si>
  <si>
    <t>Shared assets</t>
  </si>
  <si>
    <t>Construction cost or acquisition cost (where allowed) apportioned</t>
  </si>
  <si>
    <t>For information</t>
  </si>
  <si>
    <t>Table 4.2: Pipeline details</t>
  </si>
  <si>
    <t>Construction date</t>
  </si>
  <si>
    <t>Capital expenditure</t>
  </si>
  <si>
    <t>Table 4.1.1: Capital expenditure greater than 5% of construction cost</t>
  </si>
  <si>
    <t>Description of works</t>
  </si>
  <si>
    <t>Date recognised</t>
  </si>
  <si>
    <t>Expenditure ($ nominal)</t>
  </si>
  <si>
    <t>Weighted average prices</t>
  </si>
  <si>
    <t>Table 5.1:  Weighted average prices</t>
  </si>
  <si>
    <t>Other Services</t>
  </si>
  <si>
    <t>Postage Stamp Transportation Services</t>
  </si>
  <si>
    <t>Zonal Based Transportation Services</t>
  </si>
  <si>
    <t>Distance Based Transportation Services (to major delivery points)</t>
  </si>
  <si>
    <t>Zone 1</t>
  </si>
  <si>
    <t>Zone 2</t>
  </si>
  <si>
    <t>Zone 3</t>
  </si>
  <si>
    <t>Major Delivery Point 1</t>
  </si>
  <si>
    <t>Major Delivery Point 2</t>
  </si>
  <si>
    <t>Major Delivery Point 3</t>
  </si>
  <si>
    <t>Other Delivery Points</t>
  </si>
  <si>
    <t>Total Postage Stamp Revenue</t>
  </si>
  <si>
    <t>Capacity based</t>
  </si>
  <si>
    <t>Volumetric based</t>
  </si>
  <si>
    <t>Total Zonal Revenue</t>
  </si>
  <si>
    <t>Total Distance Based Revenue</t>
  </si>
  <si>
    <t>Basis of preparation reference</t>
  </si>
  <si>
    <t>$'000</t>
  </si>
  <si>
    <t>Has there been any use of estimates to allocate revenue to each transportation service?</t>
  </si>
  <si>
    <t>Total exempt services</t>
  </si>
  <si>
    <t>Services exemption granted from AER for Weighted Average Price disclosure</t>
  </si>
  <si>
    <t>Table 5.1.1: AER exemptions</t>
  </si>
  <si>
    <t>Service category</t>
  </si>
  <si>
    <t>Additional (optional) notes and information</t>
  </si>
  <si>
    <t>Date</t>
  </si>
  <si>
    <t>AER amendment#</t>
  </si>
  <si>
    <t>Worksheet</t>
  </si>
  <si>
    <t>Table</t>
  </si>
  <si>
    <t>Cell</t>
  </si>
  <si>
    <t>Change</t>
  </si>
  <si>
    <t>Reason</t>
  </si>
  <si>
    <t>Amendment record</t>
  </si>
  <si>
    <t>New worksheet inserted</t>
  </si>
  <si>
    <t>AER advised of errors in the published file - the amendment record allows for errors to be corrected in a transparent manner</t>
  </si>
  <si>
    <t>2. Revenue and expenses</t>
  </si>
  <si>
    <t>F13</t>
  </si>
  <si>
    <t>Formula corrected</t>
  </si>
  <si>
    <t>Formula amended to sum both elements of 'Direct revenue' to get 'Total direct revenue'.</t>
  </si>
  <si>
    <t>3 Statement of pipeline assets</t>
  </si>
  <si>
    <t>D33:E33</t>
  </si>
  <si>
    <t>Formula inserted</t>
  </si>
  <si>
    <t>Formula to aggregate relevant rows (Metering) to determine Closing value for metering assets</t>
  </si>
  <si>
    <t>3.3 Depreciation</t>
  </si>
  <si>
    <t>3.3.1</t>
  </si>
  <si>
    <t xml:space="preserve">D9:D52 </t>
  </si>
  <si>
    <t>List amended</t>
  </si>
  <si>
    <t>The term 'other depreciable assets' has been replaced with ' other depreciable pipeline assets' to match the terms used on worksheet 3.</t>
  </si>
  <si>
    <t>M7 and N7</t>
  </si>
  <si>
    <t>Heading amended</t>
  </si>
  <si>
    <t>The heading has been amended to make it clear that accumulated depreciation is to be reported for both the current reporting period and the prior period.</t>
  </si>
  <si>
    <t>I5:K5</t>
  </si>
  <si>
    <t>Guidance note added</t>
  </si>
  <si>
    <t>A guidance note has been added to the worksheet, clarifying that additions, capitalised maintenance and disposals must all be reported on a cumulative basis in this worksheet. Closing asset values are derived in each year with reference to the initial construction cost. Therefore all amendments to this value must be reported on a cumulative basis, to ensure the closing value is adjusted for all additions, disposals or capitalised maintenance.</t>
  </si>
  <si>
    <t>Column O</t>
  </si>
  <si>
    <t>Formula updated</t>
  </si>
  <si>
    <t>Formula updated to avoid double counting of prior years' data.</t>
  </si>
  <si>
    <t>Rows 63-67 and 74-78</t>
  </si>
  <si>
    <t>rows inserted</t>
  </si>
  <si>
    <t>New items inserted to record Leased Assets as per AASB16.</t>
  </si>
  <si>
    <t>D68:E68 and D82:E82</t>
  </si>
  <si>
    <t>Formulae updated to include leased assets</t>
  </si>
  <si>
    <t xml:space="preserve">D14, D19, D25, D31, D37, D43, D49, D59 </t>
  </si>
  <si>
    <t>Formulae corrected</t>
  </si>
  <si>
    <t>Formulae ammended to include prior year accumulated depreciation plus current year depreciation.  It was only picking up current year depreciation.</t>
  </si>
  <si>
    <t>3.1 Pipeline asset useful life</t>
  </si>
  <si>
    <t>3.1.1</t>
  </si>
  <si>
    <t>B21:F25 and B32:F37</t>
  </si>
  <si>
    <t>Allow for lease asset information</t>
  </si>
  <si>
    <t>Cover</t>
  </si>
  <si>
    <t>D31:F32</t>
  </si>
  <si>
    <t>Formatting - font changed from white to black colour</t>
  </si>
  <si>
    <t>To be visible.</t>
  </si>
  <si>
    <t>1.1 Financial performance</t>
  </si>
  <si>
    <t>1.1.1</t>
  </si>
  <si>
    <t>C10</t>
  </si>
  <si>
    <t>Formatting - changed from Accounting Comma to Percentage Percent</t>
  </si>
  <si>
    <t>To disclose percentage with appropriate signage</t>
  </si>
  <si>
    <t>tab renamed 3.3 Depreciation amortisation</t>
  </si>
  <si>
    <t>3.3 Depreciation amortisation</t>
  </si>
  <si>
    <t>3.3.2</t>
  </si>
  <si>
    <t>L58:L78</t>
  </si>
  <si>
    <t>Insert column</t>
  </si>
  <si>
    <t>To explicitly allow for prior period depreciation</t>
  </si>
  <si>
    <t>Row 59</t>
  </si>
  <si>
    <t>to record additions and improvements capitalised</t>
  </si>
  <si>
    <t>D58</t>
  </si>
  <si>
    <t>to only pick up initial acquisition costs</t>
  </si>
  <si>
    <t>D9:D52</t>
  </si>
  <si>
    <t>List updated</t>
  </si>
  <si>
    <t>added Leased assets to drop list</t>
  </si>
  <si>
    <t>D60:D67</t>
  </si>
  <si>
    <t>added Shared leased assets to drop list</t>
  </si>
  <si>
    <t>4 Recovered Capital</t>
  </si>
  <si>
    <t>Rows 15, 22, 29</t>
  </si>
  <si>
    <t>New items inserted to record Leased Assets</t>
  </si>
  <si>
    <t>E15, E22 and E29</t>
  </si>
  <si>
    <t>Formula added</t>
  </si>
  <si>
    <t>to sum columns F to BH for respective items</t>
  </si>
  <si>
    <t>F16:BH16 and F23:BH23</t>
  </si>
  <si>
    <t>to include Leased Assets in total</t>
  </si>
  <si>
    <t>3.3.1 and 3.3.2</t>
  </si>
  <si>
    <t>B5, B56, K7, G58, J58 and M58</t>
  </si>
  <si>
    <t>Headings updated for clarity</t>
  </si>
  <si>
    <t>A7</t>
  </si>
  <si>
    <t xml:space="preserve">Heading amended </t>
  </si>
  <si>
    <t>Spelling correction - "insructions" changed to "instructions"</t>
  </si>
  <si>
    <t xml:space="preserve">Cover </t>
  </si>
  <si>
    <t>A25:E25</t>
  </si>
  <si>
    <t>Row inserted</t>
  </si>
  <si>
    <t xml:space="preserve">To record the publication date of the reporting template </t>
  </si>
  <si>
    <t>A27:E27</t>
  </si>
  <si>
    <t xml:space="preserve">To record the date to which the reported information is current </t>
  </si>
  <si>
    <t>A29:K29</t>
  </si>
  <si>
    <t>To record whether there has been any change in the template and disclose the basis of preparation reference, if relevant</t>
  </si>
  <si>
    <t xml:space="preserve">Contents </t>
  </si>
  <si>
    <t>Hyperlink added</t>
  </si>
  <si>
    <t xml:space="preserve">Hyperlink to 'Summary' worksheet inserted. </t>
  </si>
  <si>
    <t>Worksheet inserted</t>
  </si>
  <si>
    <t xml:space="preserve">To enhance accessibility and transparency of the reported information by providing 'a quick glance' view of the key information reported in the template. </t>
  </si>
  <si>
    <t>1. Pipeline information</t>
  </si>
  <si>
    <t>B16, B20, B21</t>
  </si>
  <si>
    <t>To make the labelling of pipeline service categories consistent with those listed in Table 2.1.1.</t>
  </si>
  <si>
    <t>2. Revenues and expenses</t>
  </si>
  <si>
    <t>Row 12 to Row 14 /
 C12: C14</t>
  </si>
  <si>
    <t>Rows inserted</t>
  </si>
  <si>
    <t>To improve the clarity of revenue categories, ‘Customer contribution revenue’ and ‘profit from sale of fixed assets’ are removed from the ‘Total service revenue’ category under Table 2.1.1. They are now reflected in Table 2.1 instead, where ‘Direct revenue’ category is reported. 
‘Government contribution revenue’ is added as a category, consistent with the treatment for ‘Customer contribution revenue’ under the ‘Direct revenue’ category.</t>
  </si>
  <si>
    <t xml:space="preserve">F11 and I11 </t>
  </si>
  <si>
    <t xml:space="preserve">To amend the formula to sum up D11 and E11 ; and G11 and H11 respectively. </t>
  </si>
  <si>
    <t>D32:D40 and E32:E40</t>
  </si>
  <si>
    <t>To amend the formula to sum up the relevant rows in Table 2.4.1 (rows 9-35 instead of rows 9-36).</t>
  </si>
  <si>
    <t>J24</t>
  </si>
  <si>
    <t>Comment removed</t>
  </si>
  <si>
    <t>To remove a comment made inadvertantly.</t>
  </si>
  <si>
    <t>C34 and C39</t>
  </si>
  <si>
    <t>To remove uppercase in some words.</t>
  </si>
  <si>
    <t>I16</t>
  </si>
  <si>
    <t>To correctly sum up revenue categories to derive 'total direct revenue'.</t>
  </si>
  <si>
    <t>2.1 Revenue by service</t>
  </si>
  <si>
    <t>2.1.1</t>
  </si>
  <si>
    <t xml:space="preserve">C10, C21 </t>
  </si>
  <si>
    <t xml:space="preserve">To clarify that Table 2.1.1 only captures service revenue, rather than all direct revenue. </t>
  </si>
  <si>
    <t>Rows removed</t>
  </si>
  <si>
    <t xml:space="preserve">The removed categories have been moved to Table 2.1, as discussed at amendment record number 31. </t>
  </si>
  <si>
    <t>Rows 16 and 17</t>
  </si>
  <si>
    <t>Rows amended and inserted</t>
  </si>
  <si>
    <t>To split “Park and park and loan services” into two rows: “Park services” and “Park and loan services” , consistent with how service categories are presented in Table 1.2.</t>
  </si>
  <si>
    <t>Row 20</t>
  </si>
  <si>
    <t xml:space="preserve">To replace 'Distribution/transmission revenue' with 'Other pipeline services (if relevant)', consistent with how service categories are presented in Table 1.2. </t>
  </si>
  <si>
    <t>I21</t>
  </si>
  <si>
    <t>To correctly calculate the 'total service revenue'.</t>
  </si>
  <si>
    <t xml:space="preserve">2.2 Revenue contributions </t>
  </si>
  <si>
    <t>2.2.1</t>
  </si>
  <si>
    <t>E9:E14</t>
  </si>
  <si>
    <t>Formula added and formatting changed</t>
  </si>
  <si>
    <t xml:space="preserve">Added sum formula. </t>
  </si>
  <si>
    <t>2.3 Indirect revenue</t>
  </si>
  <si>
    <t>2.3.1</t>
  </si>
  <si>
    <t>E2:G4</t>
  </si>
  <si>
    <t xml:space="preserve">A prompt has been added to the worksheet to highlight the need for pipeline operators to include sufficient information in their basis of preparation to explain its allocation methodologies and the basis of its allocators. </t>
  </si>
  <si>
    <t xml:space="preserve">2.4 Shared costs </t>
  </si>
  <si>
    <t>2.4.1</t>
  </si>
  <si>
    <t>As above.</t>
  </si>
  <si>
    <t>2.4 Shared costs</t>
  </si>
  <si>
    <t xml:space="preserve">H36 &amp; I36 </t>
  </si>
  <si>
    <t>To rectify a double counting error.</t>
  </si>
  <si>
    <t>C11 and C16</t>
  </si>
  <si>
    <t>Heading renamed</t>
  </si>
  <si>
    <t>To remove upppercase in some words.</t>
  </si>
  <si>
    <t>3. Statement of pipeline assets</t>
  </si>
  <si>
    <t>C38, C44</t>
  </si>
  <si>
    <t>Spelling correction - "Odourant" changed to "Odorant"</t>
  </si>
  <si>
    <t>C8 and C81</t>
  </si>
  <si>
    <t>Heading inserted</t>
  </si>
  <si>
    <t xml:space="preserve">To improve the clarity of asset categories </t>
  </si>
  <si>
    <t>C82</t>
  </si>
  <si>
    <t xml:space="preserve">To improve the consistency of labelling between worksheets </t>
  </si>
  <si>
    <t xml:space="preserve">Column C </t>
  </si>
  <si>
    <t>Rows added and headings amended</t>
  </si>
  <si>
    <t xml:space="preserve">To improve the consistency of labelling between worksheets, each asset category other than ‘pipelines’, ‘land and easements’, ‘other non-depreciable pipeline assets’, ‘inventories’, ‘deferred tax assets’ and ‘other assets’, is amended to have the following reporting lines, consistent with the headings in Table 3.3.1 : 
- Initial construction or acquisition costs 
- Additions
- Capitalised maintenance or improvements
- Depreciation 
- Disposals or early termination (at cost)
There are also some formatting changes. </t>
  </si>
  <si>
    <t>D71 &amp; E71</t>
  </si>
  <si>
    <t>To correctly sum up the cost components that derive the carrying value of ‘other depreciable pipeline assets’.</t>
  </si>
  <si>
    <t>D88 &amp; E88</t>
  </si>
  <si>
    <t xml:space="preserve">To correctly sum up the cost components that derive the carrying value of ‘shared property, plant and equipment’ (previously labelled ‘shared supporting assets’). </t>
  </si>
  <si>
    <t>3.1 Asset useful life</t>
  </si>
  <si>
    <t>Tab renamed</t>
  </si>
  <si>
    <t xml:space="preserve">Tab is renamed  from '3.1 Pipeline asset useful life' to '3.1 Asset useful life' to be consistent with the heading of the worksheet. The worksheet does not only contain pipeline asset useful life information, but also shared assets’. </t>
  </si>
  <si>
    <t>D9:D37</t>
  </si>
  <si>
    <t xml:space="preserve">Number formatting </t>
  </si>
  <si>
    <t>To disclose numbers as short dates.</t>
  </si>
  <si>
    <t>D7</t>
  </si>
  <si>
    <t>To correct spelling mistake: "Acqusition" changed to "Acquisition"</t>
  </si>
  <si>
    <t>3.2 Asset impairment</t>
  </si>
  <si>
    <t xml:space="preserve">Tab is renamed  from '3.2 Pipeline asset impairment' to '3.2 Asset impairment' to be consistent with the heading of the worksheet. The worksheet does not only contain pipeline asset impairment information, but also shared assets’. </t>
  </si>
  <si>
    <t>3.2.1 and 3.2.2</t>
  </si>
  <si>
    <t>D8:D22, D28:D54, G28:G54,</t>
  </si>
  <si>
    <t>H7 and G58</t>
  </si>
  <si>
    <t>J7 and I58</t>
  </si>
  <si>
    <t>G53</t>
  </si>
  <si>
    <t>To rectify a missing formula.</t>
  </si>
  <si>
    <t>F9:F52 and F60:F77</t>
  </si>
  <si>
    <t xml:space="preserve">To disclose numbers to the nearest whole number. </t>
  </si>
  <si>
    <t>N7, M58</t>
  </si>
  <si>
    <t>The heading has been amended to make it clear that depreciation for the current reporting period does not include accumulated depreciation for the prior years.</t>
  </si>
  <si>
    <t>The dropdown box values have been amended to match the asset categories terms used on worksheet 3.</t>
  </si>
  <si>
    <t>D60:D77</t>
  </si>
  <si>
    <t>3.4 Shared supporting assets</t>
  </si>
  <si>
    <t>3.4.1</t>
  </si>
  <si>
    <t>D9:D40</t>
  </si>
  <si>
    <t xml:space="preserve">3.4 Shared supporting assets </t>
  </si>
  <si>
    <t>4. Recovered capital</t>
  </si>
  <si>
    <t>Minor punctuation amendment.</t>
  </si>
  <si>
    <t>Background amended</t>
  </si>
  <si>
    <t>Background amended to white, consistent with the rest of the template worksheets.</t>
  </si>
  <si>
    <t>E11</t>
  </si>
  <si>
    <t xml:space="preserve">To revise the formula to sum F11:BH11, consistent with the formula of other cost compoenents that make up the 'cost base'. </t>
  </si>
  <si>
    <t>Rows 33 and 34</t>
  </si>
  <si>
    <t>To disclose opening asset value and rate of return (WACC) of each year.</t>
  </si>
  <si>
    <t>E25</t>
  </si>
  <si>
    <t>Formula deleted</t>
  </si>
  <si>
    <t>Formula not required.</t>
  </si>
  <si>
    <t>F31:BH31</t>
  </si>
  <si>
    <t>Previous sum formula included row 25 which is not an input cell</t>
  </si>
  <si>
    <t>F8:BH8</t>
  </si>
  <si>
    <t xml:space="preserve">To adjust the formula to display year numbers that would allow for cross-referencing in the Summary tab. </t>
  </si>
  <si>
    <t>D18</t>
  </si>
  <si>
    <t>To correct spelling error - "Acqusition" changed to "Acquisition"</t>
  </si>
  <si>
    <t>5. Weighted average price</t>
  </si>
  <si>
    <t>Column B</t>
  </si>
  <si>
    <t>Column added</t>
  </si>
  <si>
    <t xml:space="preserve">To disclose the reference to the basis of preparation where pipeline operator may have explained the basis of allocation between pipelines and service types. </t>
  </si>
  <si>
    <t>Column D</t>
  </si>
  <si>
    <t>To provide clarity on whether there has been any use of estimates by the pipeline operator to allocate revenue between pipelines and service types.</t>
  </si>
  <si>
    <t>B2:E3</t>
  </si>
  <si>
    <t>To insert Heading "Year ending XX/XX/XXXX", consistent with the strucure of other worksheets in the template.</t>
  </si>
  <si>
    <t>F10: BJ10</t>
  </si>
  <si>
    <t xml:space="preserve">To clarify the unit measurement the data is supposed to be expressed in. </t>
  </si>
  <si>
    <t>G10, N10, U10, AA10, AG10, AN10, AT10, AZ10, BF10</t>
  </si>
  <si>
    <t>Comment box inserted</t>
  </si>
  <si>
    <t>To provide guidance that MDQ Total TJ shall be reported as the sum of MDQ's over the reporting period in TJs</t>
  </si>
  <si>
    <t>All worksheets</t>
  </si>
  <si>
    <t xml:space="preserve">All data points expressed in dollars terms have been formatted to remove decimal points (except for weighted average prices) and to express negative values in brackets. </t>
  </si>
  <si>
    <t>Data validation lists</t>
  </si>
  <si>
    <t xml:space="preserve">Pipelines </t>
  </si>
  <si>
    <t xml:space="preserve">Compressors </t>
  </si>
  <si>
    <t xml:space="preserve">City Gates, supply regulators and valve stations </t>
  </si>
  <si>
    <t xml:space="preserve">Metering </t>
  </si>
  <si>
    <t xml:space="preserve">Odorant plants </t>
  </si>
  <si>
    <t xml:space="preserve">SCADA (Communications) </t>
  </si>
  <si>
    <t xml:space="preserve">Buildings </t>
  </si>
  <si>
    <t xml:space="preserve">Leased assets </t>
  </si>
  <si>
    <t xml:space="preserve">Yes </t>
  </si>
  <si>
    <t>Mark Twells</t>
  </si>
  <si>
    <t>L5, 57 Wyatt Street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</si>
</sst>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4" formatCode="_-&quot;$&quot;* #,##0.00_-;\-&quot;$&quot;* #,##0.00_-;_-&quot;$&quot;* &quot;-&quot;??_-;_-@_-"/>
    <numFmt numFmtId="43" formatCode="_-* #,##0.00_-;\-* #,##0.00_-;_-* &quot;-&quot;??_-;_-@_-"/>
    <numFmt numFmtId="164" formatCode="_(* #,##0_);_(* \(#,##0\);_(* &quot;-&quot;_);_(@_)"/>
    <numFmt numFmtId="165" formatCode="_(* #,##0_);_(* \(#,##0\);_(* &quot;-&quot;?_);_(@_)"/>
    <numFmt numFmtId="166" formatCode="0.0"/>
    <numFmt numFmtId="167" formatCode="0.0000"/>
    <numFmt numFmtId="168" formatCode="#,##0.0"/>
    <numFmt numFmtId="169" formatCode="yyyy"/>
    <numFmt numFmtId="170" formatCode="0.0%"/>
    <numFmt numFmtId="171" formatCode="d/mm/yyyy;@"/>
    <numFmt numFmtId="172" formatCode="_(* #,##0.00_);_(* \(#,##0.00\);_(* &quot;-&quot;_);_(@_)"/>
  </numFmts>
  <fonts count="72" x14ac:knownFonts="1">
    <font>
      <sz val="10"/>
      <name val="Arial"/>
    </font>
    <font>
      <sz val="10"/>
      <name val="Arial"/>
    </font>
    <font>
      <b/>
      <sz val="16"/>
      <name val="Arial"/>
      <family val="2"/>
    </font>
    <font>
      <b/>
      <sz val="10"/>
      <name val="Arial"/>
      <family val="2"/>
    </font>
    <font>
      <b/>
      <sz val="12"/>
      <name val="Arial"/>
      <family val="2"/>
    </font>
    <font>
      <b/>
      <sz val="10"/>
      <color indexed="51"/>
      <name val="Arial"/>
      <family val="2"/>
    </font>
    <font>
      <sz val="10"/>
      <color indexed="51"/>
      <name val="Arial"/>
      <family val="2"/>
    </font>
    <font>
      <sz val="10"/>
      <name val="Arial"/>
      <family val="2"/>
    </font>
    <font>
      <b/>
      <sz val="8"/>
      <name val="Arial"/>
      <family val="2"/>
    </font>
    <font>
      <sz val="8"/>
      <name val="Arial"/>
      <family val="2"/>
    </font>
    <font>
      <b/>
      <sz val="14"/>
      <color indexed="51"/>
      <name val="Arial"/>
      <family val="2"/>
    </font>
    <font>
      <b/>
      <sz val="14"/>
      <name val="Arial"/>
      <family val="2"/>
    </font>
    <font>
      <sz val="10"/>
      <color indexed="9"/>
      <name val="Arial"/>
      <family val="2"/>
    </font>
    <font>
      <sz val="18"/>
      <name val="Arial"/>
      <family val="2"/>
    </font>
    <font>
      <sz val="18"/>
      <color indexed="62"/>
      <name val="Arial"/>
      <family val="2"/>
    </font>
    <font>
      <u/>
      <sz val="10"/>
      <color indexed="12"/>
      <name val="Arial"/>
      <family val="2"/>
    </font>
    <font>
      <b/>
      <sz val="10"/>
      <color indexed="62"/>
      <name val="Arial"/>
      <family val="2"/>
    </font>
    <font>
      <b/>
      <sz val="10"/>
      <color indexed="18"/>
      <name val="Arial"/>
      <family val="2"/>
    </font>
    <font>
      <b/>
      <sz val="12"/>
      <color indexed="6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color indexed="8"/>
      <name val="Arial"/>
      <family val="2"/>
    </font>
    <font>
      <b/>
      <sz val="10"/>
      <color indexed="9"/>
      <name val="Arial"/>
      <family val="2"/>
    </font>
    <font>
      <b/>
      <sz val="10"/>
      <color indexed="8"/>
      <name val="Arial"/>
      <family val="2"/>
    </font>
    <font>
      <sz val="10"/>
      <color indexed="8"/>
      <name val="Arial"/>
      <family val="2"/>
    </font>
    <font>
      <sz val="12"/>
      <name val="Arial"/>
      <family val="2"/>
    </font>
    <font>
      <sz val="8"/>
      <name val="Malgun Gothic"/>
      <family val="2"/>
    </font>
    <font>
      <sz val="10"/>
      <name val="Cambria"/>
      <family val="2"/>
    </font>
    <font>
      <sz val="10"/>
      <name val="Arial"/>
      <family val="2"/>
    </font>
    <font>
      <b/>
      <sz val="11"/>
      <name val="Arial"/>
      <family val="2"/>
    </font>
    <font>
      <sz val="11"/>
      <name val="Arial"/>
      <family val="2"/>
    </font>
    <font>
      <b/>
      <i/>
      <sz val="10"/>
      <color indexed="9"/>
      <name val="Arial"/>
      <family val="2"/>
    </font>
    <font>
      <b/>
      <sz val="12"/>
      <color indexed="9"/>
      <name val="Arial"/>
      <family val="2"/>
    </font>
    <font>
      <sz val="9"/>
      <color indexed="81"/>
      <name val="Tahoma"/>
      <family val="2"/>
    </font>
    <font>
      <sz val="10"/>
      <name val="Arial"/>
      <family val="2"/>
    </font>
    <font>
      <b/>
      <sz val="10"/>
      <color indexed="10"/>
      <name val="Arial"/>
      <family val="2"/>
    </font>
    <font>
      <b/>
      <sz val="9"/>
      <color indexed="81"/>
      <name val="Tahoma"/>
      <family val="2"/>
    </font>
    <font>
      <sz val="14"/>
      <name val="Arial"/>
      <family val="2"/>
    </font>
    <font>
      <sz val="10"/>
      <name val="Arial"/>
    </font>
    <font>
      <sz val="10"/>
      <color theme="1"/>
      <name val="Arial"/>
      <family val="2"/>
    </font>
    <font>
      <sz val="10"/>
      <name val="Cambria"/>
      <family val="2"/>
      <scheme val="major"/>
    </font>
    <font>
      <sz val="11"/>
      <color theme="1"/>
      <name val="Calibri"/>
      <family val="2"/>
      <scheme val="minor"/>
    </font>
    <font>
      <sz val="11"/>
      <color theme="1"/>
      <name val="Calibri"/>
      <family val="2"/>
    </font>
    <font>
      <sz val="28"/>
      <color rgb="FFFF0000"/>
      <name val="Arial"/>
      <family val="2"/>
    </font>
    <font>
      <sz val="8"/>
      <color rgb="FF000000"/>
      <name val="Malgun Gothic"/>
      <family val="2"/>
    </font>
    <font>
      <sz val="18"/>
      <color theme="0"/>
      <name val="Arial"/>
      <family val="2"/>
    </font>
    <font>
      <b/>
      <sz val="18"/>
      <color theme="0"/>
      <name val="Arial Black"/>
      <family val="2"/>
    </font>
    <font>
      <b/>
      <sz val="18"/>
      <color theme="0"/>
      <name val="Arial"/>
      <family val="2"/>
    </font>
    <font>
      <u/>
      <sz val="18"/>
      <color theme="0"/>
      <name val="Arial"/>
      <family val="2"/>
    </font>
    <font>
      <sz val="10"/>
      <color rgb="FFFF0000"/>
      <name val="Arial"/>
      <family val="2"/>
    </font>
    <font>
      <sz val="10"/>
      <color theme="0"/>
      <name val="Arial"/>
      <family val="2"/>
    </font>
    <font>
      <b/>
      <i/>
      <sz val="10"/>
      <color theme="0"/>
      <name val="Arial"/>
      <family val="2"/>
    </font>
    <font>
      <b/>
      <sz val="10"/>
      <color theme="0"/>
      <name val="Arial"/>
      <family val="2"/>
    </font>
    <font>
      <b/>
      <sz val="10"/>
      <color theme="9"/>
      <name val="Arial"/>
      <family val="2"/>
    </font>
    <font>
      <b/>
      <sz val="10"/>
      <color rgb="FFFFFF00"/>
      <name val="Arial"/>
      <family val="2"/>
    </font>
    <font>
      <b/>
      <sz val="9"/>
      <color theme="0"/>
      <name val="Malgun Gothic"/>
      <family val="2"/>
    </font>
  </fonts>
  <fills count="48">
    <fill>
      <patternFill patternType="none"/>
    </fill>
    <fill>
      <patternFill patternType="gray125"/>
    </fill>
    <fill>
      <patternFill patternType="solid">
        <fgColor indexed="38"/>
      </patternFill>
    </fill>
    <fill>
      <patternFill patternType="solid">
        <fgColor indexed="38"/>
        <bgColor indexed="64"/>
      </patternFill>
    </fill>
    <fill>
      <patternFill patternType="solid">
        <fgColor indexed="47"/>
      </patternFill>
    </fill>
    <fill>
      <patternFill patternType="solid">
        <fgColor indexed="47"/>
        <bgColor indexed="64"/>
      </patternFill>
    </fill>
    <fill>
      <patternFill patternType="solid">
        <fgColor indexed="26"/>
      </patternFill>
    </fill>
    <fill>
      <patternFill patternType="solid">
        <fgColor indexed="26"/>
        <bgColor indexed="64"/>
      </patternFill>
    </fill>
    <fill>
      <patternFill patternType="solid">
        <fgColor indexed="9"/>
      </patternFill>
    </fill>
    <fill>
      <patternFill patternType="solid">
        <fgColor indexed="9"/>
        <bgColor indexed="64"/>
      </patternFill>
    </fill>
    <fill>
      <patternFill patternType="solid">
        <fgColor indexed="43"/>
      </patternFill>
    </fill>
    <fill>
      <patternFill patternType="solid">
        <fgColor indexed="43"/>
        <bgColor indexed="64"/>
      </patternFill>
    </fill>
    <fill>
      <patternFill patternType="solid">
        <fgColor indexed="22"/>
      </patternFill>
    </fill>
    <fill>
      <patternFill patternType="solid">
        <fgColor indexed="22"/>
        <bgColor indexed="64"/>
      </patternFill>
    </fill>
    <fill>
      <patternFill patternType="solid">
        <fgColor indexed="49"/>
      </patternFill>
    </fill>
    <fill>
      <patternFill patternType="solid">
        <fgColor indexed="49"/>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4"/>
      </patternFill>
    </fill>
    <fill>
      <patternFill patternType="solid">
        <fgColor indexed="54"/>
        <bgColor indexed="64"/>
      </patternFill>
    </fill>
    <fill>
      <patternFill patternType="solid">
        <fgColor indexed="53"/>
      </patternFill>
    </fill>
    <fill>
      <patternFill patternType="solid">
        <fgColor indexed="53"/>
        <bgColor indexed="64"/>
      </patternFill>
    </fill>
    <fill>
      <patternFill patternType="solid">
        <fgColor indexed="45"/>
      </patternFill>
    </fill>
    <fill>
      <patternFill patternType="solid">
        <fgColor indexed="45"/>
        <bgColor indexed="64"/>
      </patternFill>
    </fill>
    <fill>
      <patternFill patternType="solid">
        <fgColor indexed="55"/>
      </patternFill>
    </fill>
    <fill>
      <patternFill patternType="solid">
        <fgColor indexed="55"/>
        <bgColor indexed="64"/>
      </patternFill>
    </fill>
    <fill>
      <patternFill patternType="solid">
        <fgColor indexed="42"/>
      </patternFill>
    </fill>
    <fill>
      <patternFill patternType="solid">
        <fgColor indexed="42"/>
        <bgColor indexed="64"/>
      </patternFill>
    </fill>
    <fill>
      <patternFill patternType="solid">
        <fgColor indexed="27"/>
        <bgColor indexed="64"/>
      </patternFill>
    </fill>
    <fill>
      <patternFill patternType="solid">
        <fgColor indexed="62"/>
        <bgColor indexed="64"/>
      </patternFill>
    </fill>
    <fill>
      <patternFill patternType="solid">
        <fgColor indexed="29"/>
        <bgColor indexed="64"/>
      </patternFill>
    </fill>
    <fill>
      <patternFill patternType="solid">
        <fgColor indexed="8"/>
        <bgColor indexed="64"/>
      </patternFill>
    </fill>
    <fill>
      <patternFill patternType="solid">
        <fgColor theme="0"/>
        <bgColor indexed="64"/>
      </patternFill>
    </fill>
    <fill>
      <patternFill patternType="solid">
        <fgColor rgb="FFFFFFFF"/>
        <bgColor indexed="64"/>
      </patternFill>
    </fill>
    <fill>
      <patternFill patternType="solid">
        <fgColor theme="4"/>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FFFFCC"/>
        <bgColor indexed="64"/>
      </patternFill>
    </fill>
    <fill>
      <patternFill patternType="solid">
        <fgColor theme="2"/>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002060"/>
        <bgColor indexed="64"/>
      </patternFill>
    </fill>
    <fill>
      <patternFill patternType="solid">
        <fgColor rgb="FF0070C0"/>
        <bgColor indexed="64"/>
      </patternFill>
    </fill>
    <fill>
      <patternFill patternType="solid">
        <fgColor rgb="FF00B0F0"/>
        <bgColor indexed="64"/>
      </patternFill>
    </fill>
    <fill>
      <patternFill patternType="solid">
        <fgColor rgb="FF92D050"/>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thin">
        <color indexed="64"/>
      </left>
      <right/>
      <top/>
      <bottom style="thin">
        <color indexed="64"/>
      </bottom>
      <diagonal/>
    </border>
    <border>
      <left style="medium">
        <color indexed="62"/>
      </left>
      <right/>
      <top/>
      <bottom/>
      <diagonal/>
    </border>
    <border>
      <left/>
      <right style="medium">
        <color indexed="62"/>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s>
  <cellStyleXfs count="247">
    <xf numFmtId="0" fontId="0" fillId="0" borderId="0"/>
    <xf numFmtId="0" fontId="7" fillId="0" borderId="0" applyNumberFormat="0" applyFill="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164" fontId="7" fillId="13" borderId="0" applyNumberFormat="0" applyFont="0" applyBorder="0" applyAlignment="0">
      <alignment horizontal="right"/>
    </xf>
    <xf numFmtId="41" fontId="7" fillId="13" borderId="0" applyNumberFormat="0" applyFont="0" applyBorder="0" applyAlignment="0">
      <alignment horizontal="right"/>
    </xf>
    <xf numFmtId="41" fontId="44"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44"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0" fontId="22" fillId="8" borderId="1" applyNumberFormat="0" applyAlignment="0" applyProtection="0"/>
    <xf numFmtId="0" fontId="22" fillId="9" borderId="1" applyNumberFormat="0" applyAlignment="0" applyProtection="0"/>
    <xf numFmtId="0" fontId="23" fillId="26" borderId="2" applyNumberFormat="0" applyAlignment="0" applyProtection="0"/>
    <xf numFmtId="0" fontId="23" fillId="27" borderId="2" applyNumberFormat="0" applyAlignment="0" applyProtection="0"/>
    <xf numFmtId="43" fontId="1" fillId="0" borderId="0" applyFont="0" applyFill="0" applyBorder="0" applyAlignment="0" applyProtection="0"/>
    <xf numFmtId="43" fontId="50" fillId="0" borderId="0" applyFont="0" applyFill="0" applyBorder="0" applyAlignment="0" applyProtection="0"/>
    <xf numFmtId="43" fontId="7" fillId="0" borderId="0" applyFont="0" applyFill="0" applyBorder="0" applyAlignment="0" applyProtection="0"/>
    <xf numFmtId="43" fontId="50" fillId="0" borderId="0" applyFont="0" applyFill="0" applyBorder="0" applyAlignment="0" applyProtection="0"/>
    <xf numFmtId="43" fontId="5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0" fillId="0" borderId="0" applyFont="0" applyFill="0" applyBorder="0" applyAlignment="0" applyProtection="0"/>
    <xf numFmtId="43" fontId="7" fillId="0" borderId="0" applyFont="0" applyFill="0" applyBorder="0" applyAlignment="0" applyProtection="0"/>
    <xf numFmtId="44" fontId="50"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4" fillId="0" borderId="0" applyNumberFormat="0" applyFill="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15" fillId="0" borderId="0" applyNumberFormat="0" applyFill="0" applyBorder="0" applyAlignment="0" applyProtection="0">
      <alignment vertical="top"/>
      <protection locked="0"/>
    </xf>
    <xf numFmtId="0" fontId="29" fillId="4" borderId="1" applyNumberFormat="0" applyAlignment="0" applyProtection="0"/>
    <xf numFmtId="0" fontId="29" fillId="5" borderId="1" applyNumberFormat="0" applyAlignment="0" applyProtection="0"/>
    <xf numFmtId="164" fontId="1" fillId="30" borderId="0" applyFont="0" applyBorder="0" applyAlignment="0">
      <alignment horizontal="right"/>
      <protection locked="0"/>
    </xf>
    <xf numFmtId="41" fontId="7" fillId="30" borderId="0" applyFont="0" applyBorder="0" applyAlignment="0">
      <alignment horizontal="right"/>
      <protection locked="0"/>
    </xf>
    <xf numFmtId="41" fontId="44"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44"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50" fillId="30" borderId="0" applyFont="0" applyBorder="0" applyAlignment="0">
      <alignment horizontal="right"/>
      <protection locked="0"/>
    </xf>
    <xf numFmtId="41" fontId="7" fillId="30" borderId="0" applyFont="0" applyBorder="0" applyAlignment="0">
      <alignment horizontal="right"/>
      <protection locked="0"/>
    </xf>
    <xf numFmtId="165" fontId="7" fillId="29" borderId="0" applyFont="0" applyBorder="0">
      <alignment horizontal="right"/>
      <protection locked="0"/>
    </xf>
    <xf numFmtId="165" fontId="44" fillId="29" borderId="0" applyFont="0" applyBorder="0">
      <alignment horizontal="right"/>
      <protection locked="0"/>
    </xf>
    <xf numFmtId="165" fontId="7" fillId="29" borderId="0" applyFont="0" applyBorder="0">
      <alignment horizontal="right"/>
      <protection locked="0"/>
    </xf>
    <xf numFmtId="164" fontId="7" fillId="7" borderId="0" applyFont="0" applyBorder="0">
      <alignment horizontal="right"/>
      <protection locked="0"/>
    </xf>
    <xf numFmtId="41" fontId="7" fillId="7" borderId="0" applyFont="0" applyBorder="0">
      <alignment horizontal="right"/>
      <protection locked="0"/>
    </xf>
    <xf numFmtId="41" fontId="44"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44"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0" fontId="30" fillId="0" borderId="6" applyNumberFormat="0" applyFill="0" applyAlignment="0" applyProtection="0"/>
    <xf numFmtId="0" fontId="31" fillId="10" borderId="0" applyNumberFormat="0" applyBorder="0" applyAlignment="0" applyProtection="0"/>
    <xf numFmtId="0" fontId="31" fillId="11" borderId="0" applyNumberFormat="0" applyBorder="0" applyAlignment="0" applyProtection="0"/>
    <xf numFmtId="0" fontId="56" fillId="0" borderId="0"/>
    <xf numFmtId="0" fontId="43" fillId="0" borderId="0"/>
    <xf numFmtId="0" fontId="57" fillId="0" borderId="0"/>
    <xf numFmtId="0" fontId="7" fillId="0" borderId="0"/>
    <xf numFmtId="0" fontId="44" fillId="0" borderId="0"/>
    <xf numFmtId="0" fontId="7" fillId="0" borderId="0"/>
    <xf numFmtId="0" fontId="7" fillId="0" borderId="0" applyNumberFormat="0" applyFill="0" applyBorder="0" applyAlignment="0" applyProtection="0"/>
    <xf numFmtId="0" fontId="58" fillId="0" borderId="0"/>
    <xf numFmtId="0" fontId="57" fillId="0" borderId="0"/>
    <xf numFmtId="0" fontId="1" fillId="9" borderId="0"/>
    <xf numFmtId="0" fontId="1" fillId="9" borderId="0"/>
    <xf numFmtId="0" fontId="1" fillId="9" borderId="0"/>
    <xf numFmtId="0" fontId="7" fillId="9" borderId="0"/>
    <xf numFmtId="0" fontId="1" fillId="0" borderId="0"/>
    <xf numFmtId="0" fontId="1" fillId="9" borderId="0"/>
    <xf numFmtId="0" fontId="7" fillId="9" borderId="0"/>
    <xf numFmtId="0" fontId="7" fillId="9" borderId="0"/>
    <xf numFmtId="0" fontId="54" fillId="9" borderId="0"/>
    <xf numFmtId="0" fontId="1" fillId="9" borderId="0"/>
    <xf numFmtId="0" fontId="1" fillId="9" borderId="0"/>
    <xf numFmtId="0" fontId="44" fillId="9" borderId="0"/>
    <xf numFmtId="0" fontId="7" fillId="9" borderId="0"/>
    <xf numFmtId="0" fontId="54" fillId="9" borderId="0"/>
    <xf numFmtId="0" fontId="1" fillId="9" borderId="0"/>
    <xf numFmtId="0" fontId="7" fillId="9" borderId="0"/>
    <xf numFmtId="0" fontId="7" fillId="6" borderId="7" applyNumberFormat="0" applyFont="0" applyAlignment="0" applyProtection="0"/>
    <xf numFmtId="0" fontId="44" fillId="7" borderId="7" applyNumberFormat="0" applyFont="0" applyAlignment="0" applyProtection="0"/>
    <xf numFmtId="0" fontId="7" fillId="7" borderId="7" applyNumberFormat="0" applyFont="0" applyAlignment="0" applyProtection="0"/>
    <xf numFmtId="0" fontId="32" fillId="8" borderId="8" applyNumberFormat="0" applyAlignment="0" applyProtection="0"/>
    <xf numFmtId="0" fontId="32" fillId="9" borderId="8" applyNumberFormat="0" applyAlignment="0" applyProtection="0"/>
    <xf numFmtId="9" fontId="1" fillId="0" borderId="0" applyFont="0" applyFill="0" applyBorder="0" applyAlignment="0" applyProtection="0"/>
    <xf numFmtId="9" fontId="5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54" fillId="0" borderId="0" applyFont="0" applyFill="0" applyBorder="0" applyAlignment="0" applyProtection="0"/>
    <xf numFmtId="0" fontId="1" fillId="0" borderId="0"/>
    <xf numFmtId="0" fontId="7" fillId="0" borderId="0"/>
    <xf numFmtId="0" fontId="44" fillId="0" borderId="0"/>
    <xf numFmtId="0" fontId="7" fillId="0" borderId="0"/>
    <xf numFmtId="0" fontId="44" fillId="0" borderId="0"/>
    <xf numFmtId="0" fontId="7" fillId="0" borderId="0"/>
    <xf numFmtId="0" fontId="50" fillId="0" borderId="0"/>
    <xf numFmtId="0" fontId="7" fillId="0" borderId="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cellStyleXfs>
  <cellXfs count="453">
    <xf numFmtId="0" fontId="0" fillId="0" borderId="0" xfId="0"/>
    <xf numFmtId="0" fontId="2" fillId="9" borderId="0" xfId="212" applyFont="1"/>
    <xf numFmtId="0" fontId="1" fillId="9" borderId="0" xfId="212"/>
    <xf numFmtId="0" fontId="3" fillId="9" borderId="0" xfId="212" applyFont="1"/>
    <xf numFmtId="0" fontId="5" fillId="31" borderId="10" xfId="212" applyFont="1" applyFill="1" applyBorder="1" applyProtection="1">
      <protection locked="0"/>
    </xf>
    <xf numFmtId="0" fontId="6" fillId="31" borderId="0" xfId="212" applyFont="1" applyFill="1"/>
    <xf numFmtId="0" fontId="6" fillId="31" borderId="11" xfId="212" applyFont="1" applyFill="1" applyBorder="1"/>
    <xf numFmtId="2" fontId="8" fillId="9" borderId="0" xfId="212" applyNumberFormat="1" applyFont="1" applyAlignment="1">
      <alignment horizontal="left"/>
    </xf>
    <xf numFmtId="0" fontId="9" fillId="9" borderId="0" xfId="212" applyFont="1" applyProtection="1">
      <protection locked="0"/>
    </xf>
    <xf numFmtId="0" fontId="8" fillId="9" borderId="0" xfId="212" applyFont="1"/>
    <xf numFmtId="0" fontId="10" fillId="31" borderId="12" xfId="212" applyFont="1" applyFill="1" applyBorder="1"/>
    <xf numFmtId="0" fontId="11" fillId="31" borderId="12" xfId="212" applyFont="1" applyFill="1" applyBorder="1"/>
    <xf numFmtId="0" fontId="11" fillId="9" borderId="0" xfId="212" applyFont="1"/>
    <xf numFmtId="0" fontId="10" fillId="31" borderId="13" xfId="212" applyFont="1" applyFill="1" applyBorder="1"/>
    <xf numFmtId="0" fontId="11" fillId="31" borderId="14" xfId="212" applyFont="1" applyFill="1" applyBorder="1"/>
    <xf numFmtId="0" fontId="13" fillId="9" borderId="0" xfId="210" applyFont="1"/>
    <xf numFmtId="0" fontId="14" fillId="9" borderId="0" xfId="210" applyFont="1" applyAlignment="1">
      <alignment vertical="center"/>
    </xf>
    <xf numFmtId="0" fontId="14" fillId="9" borderId="0" xfId="210" applyFont="1"/>
    <xf numFmtId="0" fontId="13" fillId="9" borderId="0" xfId="210" applyFont="1" applyAlignment="1">
      <alignment vertical="center"/>
    </xf>
    <xf numFmtId="0" fontId="16" fillId="32" borderId="15" xfId="210" applyFont="1" applyFill="1" applyBorder="1" applyAlignment="1">
      <alignment vertical="center"/>
    </xf>
    <xf numFmtId="0" fontId="3" fillId="32" borderId="16" xfId="210" applyFont="1" applyFill="1" applyBorder="1" applyAlignment="1">
      <alignment vertical="center"/>
    </xf>
    <xf numFmtId="0" fontId="3" fillId="32" borderId="17" xfId="210" applyFont="1" applyFill="1" applyBorder="1" applyAlignment="1">
      <alignment vertical="center"/>
    </xf>
    <xf numFmtId="0" fontId="4" fillId="9" borderId="0" xfId="210" applyFont="1" applyAlignment="1">
      <alignment vertical="center"/>
    </xf>
    <xf numFmtId="0" fontId="3" fillId="32" borderId="0" xfId="210" applyFont="1" applyFill="1" applyAlignment="1">
      <alignment vertical="center"/>
    </xf>
    <xf numFmtId="0" fontId="13" fillId="32" borderId="0" xfId="210" applyFont="1" applyFill="1" applyAlignment="1">
      <alignment vertical="center"/>
    </xf>
    <xf numFmtId="0" fontId="17" fillId="32" borderId="0" xfId="210" applyFont="1" applyFill="1" applyAlignment="1">
      <alignment horizontal="left" vertical="center"/>
    </xf>
    <xf numFmtId="0" fontId="16" fillId="32" borderId="0" xfId="210" applyFont="1" applyFill="1" applyAlignment="1">
      <alignment vertical="center"/>
    </xf>
    <xf numFmtId="0" fontId="18" fillId="9" borderId="0" xfId="210" applyFont="1" applyAlignment="1">
      <alignment vertical="center"/>
    </xf>
    <xf numFmtId="0" fontId="16" fillId="32" borderId="10" xfId="210" applyFont="1" applyFill="1" applyBorder="1" applyAlignment="1">
      <alignment vertical="center"/>
    </xf>
    <xf numFmtId="0" fontId="16" fillId="32" borderId="11" xfId="210" applyFont="1" applyFill="1" applyBorder="1" applyAlignment="1">
      <alignment vertical="center"/>
    </xf>
    <xf numFmtId="0" fontId="13" fillId="32" borderId="18" xfId="210" applyFont="1" applyFill="1" applyBorder="1"/>
    <xf numFmtId="0" fontId="3" fillId="32" borderId="19" xfId="210" applyFont="1" applyFill="1" applyBorder="1" applyAlignment="1">
      <alignment vertical="center"/>
    </xf>
    <xf numFmtId="0" fontId="13" fillId="32" borderId="19" xfId="210" applyFont="1" applyFill="1" applyBorder="1"/>
    <xf numFmtId="0" fontId="13" fillId="32" borderId="20" xfId="210" applyFont="1" applyFill="1" applyBorder="1"/>
    <xf numFmtId="0" fontId="13" fillId="0" borderId="0" xfId="210" applyFont="1" applyFill="1"/>
    <xf numFmtId="0" fontId="2" fillId="9" borderId="0" xfId="215" applyFont="1"/>
    <xf numFmtId="0" fontId="37" fillId="9" borderId="0" xfId="214" applyFont="1" applyFill="1"/>
    <xf numFmtId="0" fontId="1" fillId="9" borderId="0" xfId="215"/>
    <xf numFmtId="0" fontId="2" fillId="0" borderId="0" xfId="215" applyFont="1" applyFill="1"/>
    <xf numFmtId="166" fontId="3" fillId="9" borderId="0" xfId="215" applyNumberFormat="1" applyFont="1" applyAlignment="1">
      <alignment horizontal="left"/>
    </xf>
    <xf numFmtId="49" fontId="7" fillId="9" borderId="0" xfId="215" applyNumberFormat="1" applyFont="1"/>
    <xf numFmtId="2" fontId="7" fillId="9" borderId="0" xfId="215" applyNumberFormat="1" applyFont="1"/>
    <xf numFmtId="164" fontId="7" fillId="9" borderId="0" xfId="215" applyNumberFormat="1" applyFont="1" applyAlignment="1">
      <alignment horizontal="center"/>
    </xf>
    <xf numFmtId="164" fontId="7" fillId="9" borderId="0" xfId="215" applyNumberFormat="1" applyFont="1"/>
    <xf numFmtId="0" fontId="7" fillId="9" borderId="0" xfId="215" applyFont="1"/>
    <xf numFmtId="167" fontId="38" fillId="31" borderId="12" xfId="215" quotePrefix="1" applyNumberFormat="1" applyFont="1" applyFill="1" applyBorder="1" applyAlignment="1">
      <alignment horizontal="center" vertical="center" wrapText="1"/>
    </xf>
    <xf numFmtId="0" fontId="4" fillId="9" borderId="0" xfId="215" applyFont="1"/>
    <xf numFmtId="39" fontId="7" fillId="9" borderId="0" xfId="215" applyNumberFormat="1" applyFont="1"/>
    <xf numFmtId="0" fontId="6" fillId="31" borderId="21" xfId="215" applyFont="1" applyFill="1" applyBorder="1" applyAlignment="1">
      <alignment horizontal="left" indent="1"/>
    </xf>
    <xf numFmtId="0" fontId="7" fillId="31" borderId="22" xfId="215" applyFont="1" applyFill="1" applyBorder="1"/>
    <xf numFmtId="0" fontId="7" fillId="31" borderId="23" xfId="215" applyFont="1" applyFill="1" applyBorder="1"/>
    <xf numFmtId="0" fontId="5" fillId="31" borderId="10" xfId="215" applyFont="1" applyFill="1" applyBorder="1" applyAlignment="1">
      <alignment horizontal="left" indent="1"/>
    </xf>
    <xf numFmtId="0" fontId="12" fillId="31" borderId="0" xfId="215" applyFont="1" applyFill="1" applyAlignment="1">
      <alignment horizontal="right" indent="1"/>
    </xf>
    <xf numFmtId="0" fontId="12" fillId="31" borderId="11" xfId="215" applyFont="1" applyFill="1" applyBorder="1" applyProtection="1">
      <protection locked="0"/>
    </xf>
    <xf numFmtId="0" fontId="12" fillId="31" borderId="0" xfId="215" applyFont="1" applyFill="1"/>
    <xf numFmtId="0" fontId="7" fillId="31" borderId="0" xfId="215" applyFont="1" applyFill="1"/>
    <xf numFmtId="0" fontId="7" fillId="31" borderId="11" xfId="215" applyFont="1" applyFill="1" applyBorder="1" applyProtection="1">
      <protection locked="0"/>
    </xf>
    <xf numFmtId="0" fontId="7" fillId="31" borderId="11" xfId="215" applyFont="1" applyFill="1" applyBorder="1"/>
    <xf numFmtId="0" fontId="6" fillId="31" borderId="10" xfId="215" applyFont="1" applyFill="1" applyBorder="1" applyAlignment="1">
      <alignment horizontal="left" indent="1"/>
    </xf>
    <xf numFmtId="0" fontId="6" fillId="31" borderId="18" xfId="215" applyFont="1" applyFill="1" applyBorder="1" applyAlignment="1">
      <alignment horizontal="left" indent="1"/>
    </xf>
    <xf numFmtId="0" fontId="7" fillId="31" borderId="19" xfId="215" applyFont="1" applyFill="1" applyBorder="1"/>
    <xf numFmtId="0" fontId="7" fillId="31" borderId="20" xfId="215" applyFont="1" applyFill="1" applyBorder="1"/>
    <xf numFmtId="0" fontId="1" fillId="9" borderId="0" xfId="220"/>
    <xf numFmtId="0" fontId="2" fillId="9" borderId="0" xfId="220" applyFont="1"/>
    <xf numFmtId="49" fontId="7" fillId="9" borderId="0" xfId="220" applyNumberFormat="1" applyFont="1"/>
    <xf numFmtId="164" fontId="7" fillId="9" borderId="0" xfId="220" applyNumberFormat="1" applyFont="1"/>
    <xf numFmtId="166" fontId="4" fillId="9" borderId="0" xfId="220" applyNumberFormat="1" applyFont="1" applyAlignment="1">
      <alignment horizontal="left"/>
    </xf>
    <xf numFmtId="167" fontId="12" fillId="31" borderId="12" xfId="0" applyNumberFormat="1" applyFont="1" applyFill="1" applyBorder="1" applyAlignment="1">
      <alignment horizontal="left" vertical="center" wrapText="1"/>
    </xf>
    <xf numFmtId="49" fontId="38" fillId="31" borderId="24" xfId="215" applyNumberFormat="1" applyFont="1" applyFill="1" applyBorder="1" applyAlignment="1">
      <alignment horizontal="center" vertical="center" wrapText="1"/>
    </xf>
    <xf numFmtId="167" fontId="12" fillId="31" borderId="12" xfId="215" quotePrefix="1" applyNumberFormat="1" applyFont="1" applyFill="1" applyBorder="1" applyAlignment="1">
      <alignment vertical="center" wrapText="1"/>
    </xf>
    <xf numFmtId="0" fontId="7" fillId="34" borderId="0" xfId="215" applyFont="1" applyFill="1"/>
    <xf numFmtId="0" fontId="59" fillId="9" borderId="0" xfId="212" applyFont="1"/>
    <xf numFmtId="2" fontId="38" fillId="31" borderId="25" xfId="216" applyNumberFormat="1" applyFont="1" applyFill="1" applyBorder="1" applyAlignment="1">
      <alignment horizontal="center" vertical="center" wrapText="1"/>
    </xf>
    <xf numFmtId="0" fontId="42" fillId="35" borderId="0" xfId="0" applyFont="1" applyFill="1"/>
    <xf numFmtId="0" fontId="60" fillId="35" borderId="0" xfId="0" applyFont="1" applyFill="1"/>
    <xf numFmtId="0" fontId="61" fillId="36" borderId="15" xfId="210" applyFont="1" applyFill="1" applyBorder="1"/>
    <xf numFmtId="0" fontId="61" fillId="36" borderId="16" xfId="210" applyFont="1" applyFill="1" applyBorder="1"/>
    <xf numFmtId="0" fontId="61" fillId="36" borderId="17" xfId="210" applyFont="1" applyFill="1" applyBorder="1"/>
    <xf numFmtId="0" fontId="61" fillId="36" borderId="26" xfId="210" applyFont="1" applyFill="1" applyBorder="1"/>
    <xf numFmtId="0" fontId="62" fillId="36" borderId="0" xfId="210" applyFont="1" applyFill="1" applyAlignment="1">
      <alignment horizontal="center" vertical="center"/>
    </xf>
    <xf numFmtId="0" fontId="61" fillId="36" borderId="0" xfId="210" applyFont="1" applyFill="1" applyAlignment="1">
      <alignment horizontal="center" vertical="center"/>
    </xf>
    <xf numFmtId="0" fontId="61" fillId="36" borderId="27" xfId="210" applyFont="1" applyFill="1" applyBorder="1" applyAlignment="1">
      <alignment vertical="center"/>
    </xf>
    <xf numFmtId="0" fontId="61" fillId="36" borderId="0" xfId="210" applyFont="1" applyFill="1"/>
    <xf numFmtId="0" fontId="63" fillId="36" borderId="0" xfId="210" applyFont="1" applyFill="1"/>
    <xf numFmtId="0" fontId="64" fillId="36" borderId="0" xfId="152" applyFont="1" applyFill="1" applyBorder="1" applyAlignment="1" applyProtection="1"/>
    <xf numFmtId="0" fontId="1" fillId="9" borderId="0" xfId="210"/>
    <xf numFmtId="0" fontId="7" fillId="9" borderId="0" xfId="212" applyFont="1"/>
    <xf numFmtId="0" fontId="45" fillId="37" borderId="0" xfId="215" applyFont="1" applyFill="1"/>
    <xf numFmtId="0" fontId="46" fillId="37" borderId="0" xfId="215" applyFont="1" applyFill="1"/>
    <xf numFmtId="14" fontId="45" fillId="37" borderId="0" xfId="215" applyNumberFormat="1" applyFont="1" applyFill="1"/>
    <xf numFmtId="14" fontId="45" fillId="37" borderId="0" xfId="215" applyNumberFormat="1" applyFont="1" applyFill="1" applyAlignment="1">
      <alignment horizontal="left"/>
    </xf>
    <xf numFmtId="43" fontId="42" fillId="37" borderId="0" xfId="75" applyFont="1" applyFill="1" applyAlignment="1" applyProtection="1">
      <alignment horizontal="right"/>
      <protection locked="0"/>
    </xf>
    <xf numFmtId="0" fontId="0" fillId="0" borderId="0" xfId="0" applyAlignment="1">
      <alignment horizontal="center"/>
    </xf>
    <xf numFmtId="0" fontId="0" fillId="38" borderId="0" xfId="0" applyFill="1"/>
    <xf numFmtId="0" fontId="0" fillId="38" borderId="0" xfId="0" applyFill="1" applyAlignment="1">
      <alignment horizontal="center"/>
    </xf>
    <xf numFmtId="14" fontId="0" fillId="0" borderId="0" xfId="0" applyNumberFormat="1" applyAlignment="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vertical="center" wrapText="1"/>
    </xf>
    <xf numFmtId="0" fontId="65" fillId="9" borderId="0" xfId="215" applyFont="1"/>
    <xf numFmtId="0" fontId="7" fillId="0" borderId="0" xfId="0" applyFont="1"/>
    <xf numFmtId="14" fontId="7" fillId="0" borderId="0" xfId="0" applyNumberFormat="1" applyFont="1" applyAlignment="1">
      <alignment vertical="center"/>
    </xf>
    <xf numFmtId="43" fontId="0" fillId="0" borderId="0" xfId="0" applyNumberFormat="1"/>
    <xf numFmtId="41" fontId="38" fillId="33" borderId="12" xfId="216" applyNumberFormat="1" applyFont="1" applyFill="1" applyBorder="1"/>
    <xf numFmtId="169" fontId="0" fillId="0" borderId="0" xfId="0" applyNumberFormat="1"/>
    <xf numFmtId="2" fontId="38" fillId="31" borderId="25" xfId="216" applyNumberFormat="1" applyFont="1" applyFill="1" applyBorder="1" applyAlignment="1">
      <alignment horizontal="left" vertical="center" wrapText="1"/>
    </xf>
    <xf numFmtId="167" fontId="38" fillId="31" borderId="12" xfId="0" applyNumberFormat="1" applyFont="1" applyFill="1" applyBorder="1" applyAlignment="1">
      <alignment horizontal="left" vertical="center" wrapText="1"/>
    </xf>
    <xf numFmtId="0" fontId="10" fillId="31" borderId="0" xfId="212" applyFont="1" applyFill="1"/>
    <xf numFmtId="0" fontId="11" fillId="31" borderId="0" xfId="212" applyFont="1" applyFill="1"/>
    <xf numFmtId="164" fontId="7" fillId="37" borderId="28" xfId="75" applyNumberFormat="1" applyFont="1" applyFill="1" applyBorder="1" applyAlignment="1">
      <alignment horizontal="right"/>
    </xf>
    <xf numFmtId="164" fontId="42" fillId="37" borderId="0" xfId="75" applyNumberFormat="1" applyFont="1" applyFill="1" applyAlignment="1" applyProtection="1">
      <alignment horizontal="right"/>
      <protection locked="0"/>
    </xf>
    <xf numFmtId="2" fontId="42" fillId="37" borderId="0" xfId="75" applyNumberFormat="1" applyFont="1" applyFill="1" applyAlignment="1" applyProtection="1">
      <alignment horizontal="right"/>
      <protection locked="0"/>
    </xf>
    <xf numFmtId="0" fontId="7" fillId="0" borderId="0" xfId="0" applyFont="1" applyAlignment="1">
      <alignment wrapText="1"/>
    </xf>
    <xf numFmtId="0" fontId="1" fillId="9" borderId="0" xfId="215" applyProtection="1">
      <protection locked="0"/>
    </xf>
    <xf numFmtId="167" fontId="38" fillId="31" borderId="12" xfId="215" quotePrefix="1" applyNumberFormat="1" applyFont="1" applyFill="1" applyBorder="1" applyAlignment="1" applyProtection="1">
      <alignment horizontal="center" vertical="center" wrapText="1"/>
      <protection locked="0"/>
    </xf>
    <xf numFmtId="49" fontId="38" fillId="31" borderId="12" xfId="215" applyNumberFormat="1" applyFont="1" applyFill="1" applyBorder="1" applyAlignment="1" applyProtection="1">
      <alignment horizontal="center" vertical="center" wrapText="1"/>
      <protection locked="0"/>
    </xf>
    <xf numFmtId="0" fontId="46" fillId="37" borderId="12" xfId="215" applyFont="1" applyFill="1" applyBorder="1" applyProtection="1">
      <protection locked="0"/>
    </xf>
    <xf numFmtId="167" fontId="47" fillId="31" borderId="12" xfId="215" quotePrefix="1" applyNumberFormat="1" applyFont="1" applyFill="1" applyBorder="1" applyAlignment="1">
      <alignment horizontal="left" vertical="center" wrapText="1"/>
    </xf>
    <xf numFmtId="167" fontId="66" fillId="31" borderId="12" xfId="215" quotePrefix="1" applyNumberFormat="1" applyFont="1" applyFill="1" applyBorder="1" applyAlignment="1">
      <alignment horizontal="left" vertical="center" wrapText="1" indent="1"/>
    </xf>
    <xf numFmtId="167" fontId="67" fillId="31" borderId="12" xfId="215" quotePrefix="1" applyNumberFormat="1" applyFont="1" applyFill="1" applyBorder="1" applyAlignment="1">
      <alignment horizontal="left" vertical="center" wrapText="1"/>
    </xf>
    <xf numFmtId="49" fontId="66" fillId="31" borderId="12" xfId="215" applyNumberFormat="1" applyFont="1" applyFill="1" applyBorder="1" applyAlignment="1">
      <alignment horizontal="left" indent="1"/>
    </xf>
    <xf numFmtId="49" fontId="66" fillId="31" borderId="12" xfId="221" applyNumberFormat="1" applyFont="1" applyFill="1" applyBorder="1" applyAlignment="1">
      <alignment horizontal="left" vertical="center" wrapText="1" indent="1"/>
    </xf>
    <xf numFmtId="49" fontId="38" fillId="31" borderId="12" xfId="215" applyNumberFormat="1" applyFont="1" applyFill="1" applyBorder="1" applyAlignment="1">
      <alignment horizontal="center" vertical="center" wrapText="1"/>
    </xf>
    <xf numFmtId="0" fontId="2" fillId="0" borderId="0" xfId="215" applyFont="1" applyFill="1" applyProtection="1">
      <protection locked="0"/>
    </xf>
    <xf numFmtId="0" fontId="59" fillId="9" borderId="0" xfId="212" applyFont="1" applyProtection="1">
      <protection locked="0"/>
    </xf>
    <xf numFmtId="0" fontId="45" fillId="37" borderId="0" xfId="215" applyFont="1" applyFill="1" applyProtection="1">
      <protection locked="0"/>
    </xf>
    <xf numFmtId="0" fontId="46" fillId="37" borderId="0" xfId="215" applyFont="1" applyFill="1" applyProtection="1">
      <protection locked="0"/>
    </xf>
    <xf numFmtId="14" fontId="45" fillId="37" borderId="0" xfId="215" applyNumberFormat="1" applyFont="1" applyFill="1" applyProtection="1">
      <protection locked="0"/>
    </xf>
    <xf numFmtId="14" fontId="45" fillId="37" borderId="0" xfId="215" applyNumberFormat="1" applyFont="1" applyFill="1" applyAlignment="1" applyProtection="1">
      <alignment horizontal="left"/>
      <protection locked="0"/>
    </xf>
    <xf numFmtId="0" fontId="2" fillId="9" borderId="0" xfId="215" applyFont="1" applyProtection="1">
      <protection locked="0"/>
    </xf>
    <xf numFmtId="0" fontId="4" fillId="9" borderId="0" xfId="215" applyFont="1" applyProtection="1">
      <protection locked="0"/>
    </xf>
    <xf numFmtId="166" fontId="3" fillId="9" borderId="0" xfId="215" applyNumberFormat="1" applyFont="1" applyAlignment="1" applyProtection="1">
      <alignment horizontal="left"/>
      <protection locked="0"/>
    </xf>
    <xf numFmtId="164" fontId="7" fillId="9" borderId="0" xfId="215" applyNumberFormat="1" applyFont="1" applyAlignment="1" applyProtection="1">
      <alignment horizontal="center"/>
      <protection locked="0"/>
    </xf>
    <xf numFmtId="164" fontId="7" fillId="9" borderId="0" xfId="215" applyNumberFormat="1" applyFont="1" applyProtection="1">
      <protection locked="0"/>
    </xf>
    <xf numFmtId="39" fontId="7" fillId="9" borderId="0" xfId="215" applyNumberFormat="1" applyFont="1" applyProtection="1">
      <protection locked="0"/>
    </xf>
    <xf numFmtId="0" fontId="7" fillId="9" borderId="0" xfId="215" applyFont="1" applyProtection="1">
      <protection locked="0"/>
    </xf>
    <xf numFmtId="167" fontId="12" fillId="31" borderId="12" xfId="215" quotePrefix="1" applyNumberFormat="1" applyFont="1" applyFill="1" applyBorder="1" applyAlignment="1" applyProtection="1">
      <alignment vertical="center" wrapText="1"/>
      <protection locked="0"/>
    </xf>
    <xf numFmtId="166" fontId="12" fillId="31" borderId="12" xfId="215" applyNumberFormat="1" applyFont="1" applyFill="1" applyBorder="1" applyAlignment="1" applyProtection="1">
      <alignment horizontal="left"/>
      <protection locked="0"/>
    </xf>
    <xf numFmtId="43" fontId="7" fillId="7" borderId="12" xfId="75" applyFont="1" applyFill="1" applyBorder="1" applyAlignment="1" applyProtection="1">
      <alignment horizontal="right"/>
      <protection locked="0"/>
    </xf>
    <xf numFmtId="164" fontId="7" fillId="13" borderId="12" xfId="75" applyNumberFormat="1" applyFont="1" applyFill="1" applyBorder="1" applyAlignment="1" applyProtection="1">
      <alignment horizontal="right"/>
      <protection locked="0"/>
    </xf>
    <xf numFmtId="164" fontId="7" fillId="7" borderId="12" xfId="75" applyNumberFormat="1" applyFont="1" applyFill="1" applyBorder="1" applyAlignment="1" applyProtection="1">
      <alignment horizontal="right"/>
      <protection locked="0"/>
    </xf>
    <xf numFmtId="166" fontId="7" fillId="31" borderId="12" xfId="215" applyNumberFormat="1" applyFont="1" applyFill="1" applyBorder="1" applyAlignment="1" applyProtection="1">
      <alignment horizontal="left"/>
      <protection locked="0"/>
    </xf>
    <xf numFmtId="164" fontId="3" fillId="13" borderId="12" xfId="75" applyNumberFormat="1" applyFont="1" applyFill="1" applyBorder="1" applyAlignment="1" applyProtection="1">
      <alignment horizontal="right"/>
      <protection locked="0"/>
    </xf>
    <xf numFmtId="164" fontId="12" fillId="31" borderId="12" xfId="75" applyNumberFormat="1" applyFont="1" applyFill="1" applyBorder="1" applyAlignment="1" applyProtection="1">
      <alignment horizontal="center"/>
      <protection locked="0"/>
    </xf>
    <xf numFmtId="2" fontId="38" fillId="31" borderId="12" xfId="215" applyNumberFormat="1" applyFont="1" applyFill="1" applyBorder="1" applyAlignment="1">
      <alignment horizontal="center" vertical="center" wrapText="1"/>
    </xf>
    <xf numFmtId="166" fontId="12" fillId="31" borderId="12" xfId="215" applyNumberFormat="1" applyFont="1" applyFill="1" applyBorder="1" applyAlignment="1">
      <alignment horizontal="left"/>
    </xf>
    <xf numFmtId="0" fontId="12" fillId="31" borderId="12" xfId="215" applyFont="1" applyFill="1" applyBorder="1"/>
    <xf numFmtId="2" fontId="12" fillId="31" borderId="12" xfId="75" applyNumberFormat="1" applyFont="1" applyFill="1" applyBorder="1" applyAlignment="1" applyProtection="1">
      <alignment horizontal="center"/>
    </xf>
    <xf numFmtId="0" fontId="38" fillId="31" borderId="12" xfId="215" applyFont="1" applyFill="1" applyBorder="1"/>
    <xf numFmtId="49" fontId="66" fillId="31" borderId="12" xfId="215" applyNumberFormat="1" applyFont="1" applyFill="1" applyBorder="1"/>
    <xf numFmtId="49" fontId="66" fillId="31" borderId="12" xfId="215" applyNumberFormat="1" applyFont="1" applyFill="1" applyBorder="1" applyAlignment="1">
      <alignment horizontal="left"/>
    </xf>
    <xf numFmtId="49" fontId="12" fillId="31" borderId="12" xfId="215" applyNumberFormat="1" applyFont="1" applyFill="1" applyBorder="1"/>
    <xf numFmtId="49" fontId="12" fillId="33" borderId="12" xfId="215" applyNumberFormat="1" applyFont="1" applyFill="1" applyBorder="1"/>
    <xf numFmtId="49" fontId="38" fillId="31" borderId="12" xfId="215" applyNumberFormat="1" applyFont="1" applyFill="1" applyBorder="1" applyAlignment="1">
      <alignment horizontal="left"/>
    </xf>
    <xf numFmtId="49" fontId="12" fillId="31" borderId="12" xfId="215" applyNumberFormat="1" applyFont="1" applyFill="1" applyBorder="1" applyAlignment="1">
      <alignment horizontal="left"/>
    </xf>
    <xf numFmtId="49" fontId="12" fillId="31" borderId="12" xfId="215" applyNumberFormat="1" applyFont="1" applyFill="1" applyBorder="1" applyAlignment="1">
      <alignment horizontal="left" wrapText="1"/>
    </xf>
    <xf numFmtId="164" fontId="7" fillId="13" borderId="12" xfId="75" applyNumberFormat="1" applyFont="1" applyFill="1" applyBorder="1" applyAlignment="1" applyProtection="1">
      <alignment horizontal="right"/>
    </xf>
    <xf numFmtId="164" fontId="3" fillId="13" borderId="12" xfId="75" applyNumberFormat="1" applyFont="1" applyFill="1" applyBorder="1" applyAlignment="1" applyProtection="1">
      <alignment horizontal="right"/>
    </xf>
    <xf numFmtId="164" fontId="12" fillId="31" borderId="12" xfId="75" applyNumberFormat="1" applyFont="1" applyFill="1" applyBorder="1" applyAlignment="1" applyProtection="1">
      <alignment horizontal="center"/>
    </xf>
    <xf numFmtId="49" fontId="66" fillId="31" borderId="12" xfId="221" applyNumberFormat="1" applyFont="1" applyFill="1" applyBorder="1" applyAlignment="1">
      <alignment horizontal="left" vertical="center" wrapText="1"/>
    </xf>
    <xf numFmtId="49" fontId="66" fillId="33" borderId="12" xfId="215" applyNumberFormat="1" applyFont="1" applyFill="1" applyBorder="1"/>
    <xf numFmtId="0" fontId="68" fillId="31" borderId="12" xfId="215" applyFont="1" applyFill="1" applyBorder="1"/>
    <xf numFmtId="0" fontId="37" fillId="9" borderId="0" xfId="214" applyFont="1" applyFill="1" applyProtection="1">
      <protection locked="0"/>
    </xf>
    <xf numFmtId="166" fontId="7" fillId="7" borderId="28" xfId="215" applyNumberFormat="1" applyFont="1" applyFill="1" applyBorder="1" applyAlignment="1" applyProtection="1">
      <alignment horizontal="right"/>
      <protection locked="0"/>
    </xf>
    <xf numFmtId="164" fontId="7" fillId="7" borderId="28" xfId="215" applyNumberFormat="1" applyFont="1" applyFill="1" applyBorder="1" applyAlignment="1" applyProtection="1">
      <alignment horizontal="right"/>
      <protection locked="0"/>
    </xf>
    <xf numFmtId="167" fontId="12" fillId="31" borderId="12" xfId="215" quotePrefix="1" applyNumberFormat="1" applyFont="1" applyFill="1" applyBorder="1" applyAlignment="1">
      <alignment horizontal="right" vertical="center" wrapText="1"/>
    </xf>
    <xf numFmtId="49" fontId="38" fillId="31" borderId="12" xfId="220" applyNumberFormat="1" applyFont="1" applyFill="1" applyBorder="1" applyAlignment="1" applyProtection="1">
      <alignment horizontal="center" vertical="center" wrapText="1"/>
      <protection locked="0"/>
    </xf>
    <xf numFmtId="49" fontId="38" fillId="31" borderId="12" xfId="220" applyNumberFormat="1" applyFont="1" applyFill="1" applyBorder="1" applyAlignment="1" applyProtection="1">
      <alignment horizontal="center"/>
      <protection locked="0"/>
    </xf>
    <xf numFmtId="0" fontId="7" fillId="7" borderId="12" xfId="220" applyFont="1" applyFill="1" applyBorder="1" applyProtection="1">
      <protection locked="0"/>
    </xf>
    <xf numFmtId="164" fontId="7" fillId="7" borderId="12" xfId="220" applyNumberFormat="1" applyFont="1" applyFill="1" applyBorder="1" applyAlignment="1" applyProtection="1">
      <alignment horizontal="right"/>
      <protection locked="0"/>
    </xf>
    <xf numFmtId="10" fontId="7" fillId="7" borderId="12" xfId="220" applyNumberFormat="1" applyFont="1" applyFill="1" applyBorder="1" applyAlignment="1" applyProtection="1">
      <alignment horizontal="right"/>
      <protection locked="0"/>
    </xf>
    <xf numFmtId="0" fontId="38" fillId="13" borderId="13" xfId="220" applyFont="1" applyFill="1" applyBorder="1" applyAlignment="1" applyProtection="1">
      <alignment horizontal="right"/>
      <protection locked="0"/>
    </xf>
    <xf numFmtId="49" fontId="38" fillId="31" borderId="12" xfId="220" applyNumberFormat="1" applyFont="1" applyFill="1" applyBorder="1" applyAlignment="1">
      <alignment horizontal="center" vertical="center" wrapText="1"/>
    </xf>
    <xf numFmtId="164" fontId="38" fillId="31" borderId="12" xfId="220" applyNumberFormat="1" applyFont="1" applyFill="1" applyBorder="1" applyAlignment="1">
      <alignment horizontal="right" vertical="center" wrapText="1"/>
    </xf>
    <xf numFmtId="49" fontId="38" fillId="31" borderId="12" xfId="220" applyNumberFormat="1" applyFont="1" applyFill="1" applyBorder="1" applyAlignment="1">
      <alignment horizontal="center"/>
    </xf>
    <xf numFmtId="166" fontId="12" fillId="31" borderId="29" xfId="75" applyNumberFormat="1" applyFont="1" applyFill="1" applyBorder="1" applyAlignment="1" applyProtection="1">
      <alignment horizontal="right" vertical="center"/>
    </xf>
    <xf numFmtId="10" fontId="3" fillId="13" borderId="12" xfId="220" applyNumberFormat="1" applyFont="1" applyFill="1" applyBorder="1" applyAlignment="1">
      <alignment horizontal="right"/>
    </xf>
    <xf numFmtId="0" fontId="2" fillId="9" borderId="0" xfId="220" applyFont="1" applyProtection="1">
      <protection locked="0"/>
    </xf>
    <xf numFmtId="0" fontId="1" fillId="9" borderId="0" xfId="220" applyProtection="1">
      <protection locked="0"/>
    </xf>
    <xf numFmtId="166" fontId="4" fillId="9" borderId="0" xfId="220" applyNumberFormat="1" applyFont="1" applyAlignment="1" applyProtection="1">
      <alignment horizontal="left"/>
      <protection locked="0"/>
    </xf>
    <xf numFmtId="49" fontId="7" fillId="9" borderId="0" xfId="220" applyNumberFormat="1" applyFont="1" applyProtection="1">
      <protection locked="0"/>
    </xf>
    <xf numFmtId="164" fontId="7" fillId="9" borderId="0" xfId="220" applyNumberFormat="1" applyFont="1" applyProtection="1">
      <protection locked="0"/>
    </xf>
    <xf numFmtId="49" fontId="38" fillId="31" borderId="29" xfId="220" applyNumberFormat="1" applyFont="1" applyFill="1" applyBorder="1" applyAlignment="1" applyProtection="1">
      <alignment horizontal="center"/>
      <protection locked="0"/>
    </xf>
    <xf numFmtId="164" fontId="7" fillId="7" borderId="12" xfId="220" applyNumberFormat="1" applyFont="1" applyFill="1" applyBorder="1" applyProtection="1">
      <protection locked="0"/>
    </xf>
    <xf numFmtId="10" fontId="7" fillId="7" borderId="12" xfId="220" applyNumberFormat="1" applyFont="1" applyFill="1" applyBorder="1" applyProtection="1">
      <protection locked="0"/>
    </xf>
    <xf numFmtId="10" fontId="7" fillId="13" borderId="12" xfId="75" applyNumberFormat="1" applyFont="1" applyFill="1" applyBorder="1" applyAlignment="1" applyProtection="1"/>
    <xf numFmtId="164" fontId="7" fillId="13" borderId="12" xfId="75" applyNumberFormat="1" applyFont="1" applyFill="1" applyBorder="1" applyAlignment="1" applyProtection="1"/>
    <xf numFmtId="164" fontId="7" fillId="39" borderId="12" xfId="220" applyNumberFormat="1" applyFont="1" applyFill="1" applyBorder="1"/>
    <xf numFmtId="10" fontId="7" fillId="39" borderId="12" xfId="220" applyNumberFormat="1" applyFont="1" applyFill="1" applyBorder="1"/>
    <xf numFmtId="49" fontId="12" fillId="31" borderId="12" xfId="215" applyNumberFormat="1" applyFont="1" applyFill="1" applyBorder="1" applyAlignment="1">
      <alignment wrapText="1"/>
    </xf>
    <xf numFmtId="49" fontId="38" fillId="31" borderId="12" xfId="220" applyNumberFormat="1" applyFont="1" applyFill="1" applyBorder="1" applyAlignment="1">
      <alignment horizontal="right" vertical="center" wrapText="1"/>
    </xf>
    <xf numFmtId="49" fontId="38" fillId="31" borderId="29" xfId="220" applyNumberFormat="1" applyFont="1" applyFill="1" applyBorder="1" applyAlignment="1">
      <alignment horizontal="center"/>
    </xf>
    <xf numFmtId="0" fontId="65" fillId="9" borderId="0" xfId="215" applyFont="1" applyProtection="1">
      <protection locked="0"/>
    </xf>
    <xf numFmtId="0" fontId="7" fillId="34" borderId="0" xfId="215" applyFont="1" applyFill="1" applyProtection="1">
      <protection locked="0"/>
    </xf>
    <xf numFmtId="0" fontId="7" fillId="34" borderId="0" xfId="219" applyFont="1" applyFill="1" applyAlignment="1" applyProtection="1">
      <alignment vertical="center"/>
      <protection locked="0"/>
    </xf>
    <xf numFmtId="2" fontId="38" fillId="31" borderId="12" xfId="216" applyNumberFormat="1" applyFont="1" applyFill="1" applyBorder="1" applyAlignment="1" applyProtection="1">
      <alignment horizontal="center" vertical="center" wrapText="1"/>
      <protection locked="0"/>
    </xf>
    <xf numFmtId="166" fontId="6" fillId="31" borderId="12" xfId="216" applyNumberFormat="1" applyFont="1" applyFill="1" applyBorder="1" applyAlignment="1" applyProtection="1">
      <alignment horizontal="left"/>
      <protection locked="0"/>
    </xf>
    <xf numFmtId="2" fontId="38" fillId="31" borderId="0" xfId="216" applyNumberFormat="1" applyFont="1" applyFill="1" applyAlignment="1" applyProtection="1">
      <alignment horizontal="center" vertical="center" wrapText="1"/>
      <protection locked="0"/>
    </xf>
    <xf numFmtId="0" fontId="7" fillId="7" borderId="12" xfId="75" applyNumberFormat="1" applyFont="1" applyFill="1" applyBorder="1" applyAlignment="1" applyProtection="1">
      <protection locked="0"/>
    </xf>
    <xf numFmtId="0" fontId="12" fillId="31" borderId="12" xfId="216" applyFont="1" applyFill="1" applyBorder="1" applyAlignment="1" applyProtection="1">
      <alignment horizontal="left"/>
      <protection locked="0"/>
    </xf>
    <xf numFmtId="0" fontId="7" fillId="31" borderId="12" xfId="216" applyFill="1" applyBorder="1" applyAlignment="1" applyProtection="1">
      <alignment horizontal="left"/>
      <protection locked="0"/>
    </xf>
    <xf numFmtId="164" fontId="7" fillId="31" borderId="12" xfId="75" applyNumberFormat="1" applyFont="1" applyFill="1" applyBorder="1" applyAlignment="1" applyProtection="1">
      <protection locked="0"/>
    </xf>
    <xf numFmtId="164" fontId="7" fillId="7" borderId="12" xfId="75" applyNumberFormat="1" applyFont="1" applyFill="1" applyBorder="1" applyProtection="1">
      <protection locked="0"/>
    </xf>
    <xf numFmtId="0" fontId="7" fillId="7" borderId="12" xfId="75" applyNumberFormat="1" applyFont="1" applyFill="1" applyBorder="1" applyAlignment="1" applyProtection="1">
      <alignment horizontal="left" indent="1"/>
      <protection locked="0"/>
    </xf>
    <xf numFmtId="0" fontId="7" fillId="9" borderId="0" xfId="215" applyFont="1" applyAlignment="1" applyProtection="1">
      <alignment horizontal="left" indent="1"/>
      <protection locked="0"/>
    </xf>
    <xf numFmtId="0" fontId="1" fillId="9" borderId="0" xfId="215" applyAlignment="1" applyProtection="1">
      <alignment horizontal="left" indent="1"/>
      <protection locked="0"/>
    </xf>
    <xf numFmtId="0" fontId="0" fillId="9" borderId="0" xfId="215" applyFont="1" applyProtection="1">
      <protection locked="0"/>
    </xf>
    <xf numFmtId="43" fontId="1" fillId="9" borderId="0" xfId="215" applyNumberFormat="1" applyProtection="1">
      <protection locked="0"/>
    </xf>
    <xf numFmtId="167" fontId="38" fillId="31" borderId="12" xfId="216" quotePrefix="1" applyNumberFormat="1" applyFont="1" applyFill="1" applyBorder="1" applyAlignment="1">
      <alignment horizontal="center" vertical="center" wrapText="1"/>
    </xf>
    <xf numFmtId="2" fontId="68" fillId="31" borderId="25" xfId="216" applyNumberFormat="1" applyFont="1" applyFill="1" applyBorder="1" applyAlignment="1">
      <alignment horizontal="left" vertical="center" wrapText="1"/>
    </xf>
    <xf numFmtId="2" fontId="38" fillId="31" borderId="12" xfId="216" applyNumberFormat="1" applyFont="1" applyFill="1" applyBorder="1" applyAlignment="1">
      <alignment horizontal="center" vertical="center" wrapText="1"/>
    </xf>
    <xf numFmtId="41" fontId="5" fillId="31" borderId="12" xfId="216" applyNumberFormat="1" applyFont="1" applyFill="1" applyBorder="1"/>
    <xf numFmtId="41" fontId="12" fillId="31" borderId="13" xfId="216" applyNumberFormat="1" applyFont="1" applyFill="1" applyBorder="1" applyAlignment="1">
      <alignment horizontal="left" indent="1"/>
    </xf>
    <xf numFmtId="41" fontId="12" fillId="33" borderId="12" xfId="216" applyNumberFormat="1" applyFont="1" applyFill="1" applyBorder="1"/>
    <xf numFmtId="41" fontId="5" fillId="31" borderId="13" xfId="216" applyNumberFormat="1" applyFont="1" applyFill="1" applyBorder="1"/>
    <xf numFmtId="41" fontId="68" fillId="33" borderId="12" xfId="216" applyNumberFormat="1" applyFont="1" applyFill="1" applyBorder="1" applyAlignment="1">
      <alignment horizontal="left"/>
    </xf>
    <xf numFmtId="164" fontId="40" fillId="13" borderId="12" xfId="75" applyNumberFormat="1" applyFont="1" applyFill="1" applyBorder="1" applyAlignment="1" applyProtection="1"/>
    <xf numFmtId="164" fontId="7" fillId="31" borderId="12" xfId="75" applyNumberFormat="1" applyFont="1" applyFill="1" applyBorder="1" applyAlignment="1" applyProtection="1"/>
    <xf numFmtId="164" fontId="40" fillId="13" borderId="12" xfId="75" applyNumberFormat="1" applyFont="1" applyFill="1" applyBorder="1" applyAlignment="1" applyProtection="1">
      <alignment horizontal="left" indent="1"/>
    </xf>
    <xf numFmtId="164" fontId="39" fillId="13" borderId="12" xfId="75" applyNumberFormat="1" applyFont="1" applyFill="1" applyBorder="1" applyAlignment="1" applyProtection="1"/>
    <xf numFmtId="49" fontId="12" fillId="31" borderId="29" xfId="220" applyNumberFormat="1" applyFont="1" applyFill="1" applyBorder="1" applyAlignment="1" applyProtection="1">
      <alignment horizontal="center"/>
      <protection locked="0"/>
    </xf>
    <xf numFmtId="2" fontId="12" fillId="31" borderId="12" xfId="75" applyNumberFormat="1" applyFont="1" applyFill="1" applyBorder="1" applyAlignment="1" applyProtection="1">
      <alignment horizontal="center" wrapText="1"/>
      <protection locked="0"/>
    </xf>
    <xf numFmtId="168" fontId="7" fillId="7" borderId="12" xfId="220" applyNumberFormat="1" applyFont="1" applyFill="1" applyBorder="1" applyProtection="1">
      <protection locked="0"/>
    </xf>
    <xf numFmtId="14" fontId="7" fillId="7" borderId="12" xfId="220" applyNumberFormat="1" applyFont="1" applyFill="1" applyBorder="1" applyProtection="1">
      <protection locked="0"/>
    </xf>
    <xf numFmtId="168" fontId="7" fillId="7" borderId="12" xfId="220" applyNumberFormat="1" applyFont="1" applyFill="1" applyBorder="1" applyAlignment="1" applyProtection="1">
      <alignment horizontal="right" wrapText="1"/>
      <protection locked="0"/>
    </xf>
    <xf numFmtId="168" fontId="7" fillId="40" borderId="12" xfId="220" applyNumberFormat="1" applyFont="1" applyFill="1" applyBorder="1" applyProtection="1">
      <protection locked="0"/>
    </xf>
    <xf numFmtId="168" fontId="7" fillId="40" borderId="12" xfId="220" applyNumberFormat="1" applyFont="1" applyFill="1" applyBorder="1" applyAlignment="1" applyProtection="1">
      <alignment horizontal="right" wrapText="1"/>
      <protection locked="0"/>
    </xf>
    <xf numFmtId="0" fontId="0" fillId="9" borderId="0" xfId="220" applyFont="1" applyProtection="1">
      <protection locked="0"/>
    </xf>
    <xf numFmtId="164" fontId="38" fillId="31" borderId="12" xfId="220" applyNumberFormat="1" applyFont="1" applyFill="1" applyBorder="1" applyAlignment="1">
      <alignment horizontal="center" vertical="center" wrapText="1"/>
    </xf>
    <xf numFmtId="14" fontId="45" fillId="37" borderId="0" xfId="215" applyNumberFormat="1" applyFont="1" applyFill="1" applyAlignment="1" applyProtection="1">
      <alignment vertical="center"/>
      <protection locked="0"/>
    </xf>
    <xf numFmtId="14" fontId="45" fillId="37" borderId="0" xfId="215" applyNumberFormat="1" applyFont="1" applyFill="1" applyAlignment="1" applyProtection="1">
      <alignment horizontal="left" vertical="center"/>
      <protection locked="0"/>
    </xf>
    <xf numFmtId="166" fontId="7" fillId="7" borderId="12" xfId="215" applyNumberFormat="1" applyFont="1" applyFill="1" applyBorder="1" applyAlignment="1" applyProtection="1">
      <alignment horizontal="right"/>
      <protection locked="0"/>
    </xf>
    <xf numFmtId="171" fontId="7" fillId="7" borderId="28" xfId="215" applyNumberFormat="1" applyFont="1" applyFill="1" applyBorder="1" applyAlignment="1" applyProtection="1">
      <alignment horizontal="right"/>
      <protection locked="0"/>
    </xf>
    <xf numFmtId="0" fontId="2" fillId="0" borderId="0" xfId="0" applyFont="1" applyProtection="1">
      <protection locked="0"/>
    </xf>
    <xf numFmtId="0" fontId="0" fillId="0" borderId="0" xfId="0" applyProtection="1">
      <protection locked="0"/>
    </xf>
    <xf numFmtId="0" fontId="65" fillId="0" borderId="0" xfId="0" applyFont="1" applyProtection="1">
      <protection locked="0"/>
    </xf>
    <xf numFmtId="0" fontId="4" fillId="0" borderId="0" xfId="0" applyFont="1" applyProtection="1">
      <protection locked="0"/>
    </xf>
    <xf numFmtId="166" fontId="6" fillId="31" borderId="12" xfId="224" applyNumberFormat="1" applyFont="1" applyFill="1" applyBorder="1" applyAlignment="1" applyProtection="1">
      <alignment horizontal="left"/>
      <protection locked="0"/>
    </xf>
    <xf numFmtId="166" fontId="12" fillId="31" borderId="29" xfId="75" applyNumberFormat="1" applyFont="1" applyFill="1" applyBorder="1" applyAlignment="1" applyProtection="1">
      <alignment horizontal="center" vertical="center"/>
      <protection locked="0"/>
    </xf>
    <xf numFmtId="166" fontId="7" fillId="7" borderId="12" xfId="224" applyNumberFormat="1" applyFont="1" applyFill="1" applyBorder="1" applyAlignment="1" applyProtection="1">
      <alignment horizontal="right"/>
      <protection locked="0"/>
    </xf>
    <xf numFmtId="171" fontId="7" fillId="7" borderId="12" xfId="224" applyNumberFormat="1" applyFont="1" applyFill="1" applyBorder="1" applyAlignment="1" applyProtection="1">
      <alignment horizontal="right"/>
      <protection locked="0"/>
    </xf>
    <xf numFmtId="1" fontId="7" fillId="7" borderId="12" xfId="224" applyNumberFormat="1" applyFont="1" applyFill="1" applyBorder="1" applyAlignment="1" applyProtection="1">
      <alignment horizontal="right"/>
      <protection locked="0"/>
    </xf>
    <xf numFmtId="164" fontId="7" fillId="7" borderId="12" xfId="224" applyNumberFormat="1" applyFont="1" applyFill="1" applyBorder="1" applyAlignment="1" applyProtection="1">
      <alignment horizontal="right"/>
      <protection locked="0"/>
    </xf>
    <xf numFmtId="164" fontId="7" fillId="37" borderId="12" xfId="75" applyNumberFormat="1" applyFont="1" applyFill="1" applyBorder="1" applyAlignment="1" applyProtection="1">
      <alignment horizontal="right"/>
      <protection locked="0"/>
    </xf>
    <xf numFmtId="166" fontId="7" fillId="13" borderId="12" xfId="224" applyNumberFormat="1" applyFont="1" applyFill="1" applyBorder="1" applyAlignment="1" applyProtection="1">
      <alignment horizontal="right"/>
      <protection locked="0"/>
    </xf>
    <xf numFmtId="167" fontId="12" fillId="33" borderId="0" xfId="0" applyNumberFormat="1" applyFont="1" applyFill="1" applyAlignment="1" applyProtection="1">
      <alignment horizontal="left" vertical="center" wrapText="1"/>
      <protection locked="0"/>
    </xf>
    <xf numFmtId="164" fontId="7" fillId="40" borderId="12" xfId="224" applyNumberFormat="1" applyFont="1" applyFill="1" applyBorder="1" applyAlignment="1" applyProtection="1">
      <alignment horizontal="right"/>
      <protection locked="0"/>
    </xf>
    <xf numFmtId="167" fontId="38" fillId="31" borderId="12" xfId="224" applyNumberFormat="1" applyFont="1" applyFill="1" applyBorder="1" applyAlignment="1">
      <alignment horizontal="center" vertical="center" wrapText="1"/>
    </xf>
    <xf numFmtId="49" fontId="38" fillId="31" borderId="12" xfId="224" applyNumberFormat="1" applyFont="1" applyFill="1" applyBorder="1" applyAlignment="1">
      <alignment horizontal="center" vertical="center" wrapText="1"/>
    </xf>
    <xf numFmtId="49" fontId="68" fillId="31" borderId="12" xfId="224" applyNumberFormat="1" applyFont="1" applyFill="1" applyBorder="1" applyAlignment="1">
      <alignment horizontal="center" vertical="center" wrapText="1"/>
    </xf>
    <xf numFmtId="166" fontId="6" fillId="31" borderId="12" xfId="224" applyNumberFormat="1" applyFont="1" applyFill="1" applyBorder="1" applyAlignment="1">
      <alignment horizontal="left"/>
    </xf>
    <xf numFmtId="166" fontId="12" fillId="31" borderId="29" xfId="75" applyNumberFormat="1" applyFont="1" applyFill="1" applyBorder="1" applyAlignment="1" applyProtection="1">
      <alignment horizontal="center" vertical="center"/>
    </xf>
    <xf numFmtId="166" fontId="66" fillId="31" borderId="29" xfId="75" applyNumberFormat="1" applyFont="1" applyFill="1" applyBorder="1" applyAlignment="1" applyProtection="1">
      <alignment horizontal="center" vertical="center"/>
    </xf>
    <xf numFmtId="164" fontId="7" fillId="37" borderId="12" xfId="75" applyNumberFormat="1" applyFont="1" applyFill="1" applyBorder="1" applyAlignment="1" applyProtection="1">
      <alignment horizontal="right"/>
    </xf>
    <xf numFmtId="167" fontId="12" fillId="33" borderId="0" xfId="0" applyNumberFormat="1" applyFont="1" applyFill="1" applyAlignment="1">
      <alignment horizontal="left" vertical="center" wrapText="1"/>
    </xf>
    <xf numFmtId="171" fontId="3" fillId="13" borderId="12" xfId="224" applyNumberFormat="1" applyFont="1" applyFill="1" applyBorder="1" applyAlignment="1">
      <alignment horizontal="right"/>
    </xf>
    <xf numFmtId="166" fontId="3" fillId="13" borderId="12" xfId="224" applyNumberFormat="1" applyFont="1" applyFill="1" applyBorder="1" applyAlignment="1">
      <alignment horizontal="right"/>
    </xf>
    <xf numFmtId="43" fontId="3" fillId="13" borderId="12" xfId="75" applyFont="1" applyFill="1" applyBorder="1" applyAlignment="1" applyProtection="1">
      <alignment horizontal="right"/>
    </xf>
    <xf numFmtId="0" fontId="7" fillId="9" borderId="0" xfId="220" applyFont="1" applyProtection="1">
      <protection locked="0"/>
    </xf>
    <xf numFmtId="49" fontId="38" fillId="31" borderId="0" xfId="224" applyNumberFormat="1" applyFont="1" applyFill="1" applyAlignment="1" applyProtection="1">
      <alignment horizontal="center" vertical="center" wrapText="1"/>
      <protection locked="0"/>
    </xf>
    <xf numFmtId="166" fontId="66" fillId="31" borderId="12" xfId="224" applyNumberFormat="1" applyFont="1" applyFill="1" applyBorder="1" applyAlignment="1" applyProtection="1">
      <alignment horizontal="left"/>
      <protection locked="0"/>
    </xf>
    <xf numFmtId="166" fontId="7" fillId="7" borderId="12" xfId="224" applyNumberFormat="1" applyFont="1" applyFill="1" applyBorder="1" applyAlignment="1" applyProtection="1">
      <alignment vertical="top"/>
      <protection locked="0"/>
    </xf>
    <xf numFmtId="0" fontId="7" fillId="0" borderId="0" xfId="0" applyFont="1" applyProtection="1">
      <protection locked="0"/>
    </xf>
    <xf numFmtId="10" fontId="7" fillId="7" borderId="12" xfId="75" applyNumberFormat="1" applyFont="1" applyFill="1" applyBorder="1" applyAlignment="1" applyProtection="1">
      <alignment horizontal="right"/>
      <protection locked="0"/>
    </xf>
    <xf numFmtId="0" fontId="69" fillId="0" borderId="0" xfId="0" applyFont="1" applyAlignment="1" applyProtection="1">
      <alignment vertical="center"/>
      <protection locked="0"/>
    </xf>
    <xf numFmtId="164" fontId="7" fillId="7" borderId="28" xfId="215" applyNumberFormat="1" applyFont="1" applyFill="1" applyBorder="1" applyAlignment="1" applyProtection="1">
      <alignment horizontal="center"/>
      <protection locked="0"/>
    </xf>
    <xf numFmtId="49" fontId="38" fillId="31" borderId="30" xfId="224" applyNumberFormat="1" applyFont="1" applyFill="1" applyBorder="1" applyAlignment="1">
      <alignment horizontal="center" vertical="center" wrapText="1"/>
    </xf>
    <xf numFmtId="49" fontId="38" fillId="31" borderId="12" xfId="224" applyNumberFormat="1" applyFont="1" applyFill="1" applyBorder="1" applyAlignment="1">
      <alignment horizontal="left" vertical="center" wrapText="1"/>
    </xf>
    <xf numFmtId="49" fontId="12" fillId="31" borderId="12" xfId="224" applyNumberFormat="1" applyFont="1" applyFill="1" applyBorder="1" applyAlignment="1">
      <alignment horizontal="left" vertical="center" wrapText="1"/>
    </xf>
    <xf numFmtId="167" fontId="48" fillId="33" borderId="0" xfId="0" applyNumberFormat="1" applyFont="1" applyFill="1" applyAlignment="1">
      <alignment horizontal="left" vertical="center" wrapText="1"/>
    </xf>
    <xf numFmtId="49" fontId="66" fillId="31" borderId="12" xfId="224" applyNumberFormat="1" applyFont="1" applyFill="1" applyBorder="1" applyAlignment="1">
      <alignment horizontal="left" vertical="center" wrapText="1"/>
    </xf>
    <xf numFmtId="2" fontId="66" fillId="31" borderId="29" xfId="75" applyNumberFormat="1" applyFont="1" applyFill="1" applyBorder="1" applyAlignment="1" applyProtection="1">
      <alignment horizontal="center" vertical="center"/>
    </xf>
    <xf numFmtId="1" fontId="12" fillId="31" borderId="29" xfId="75" applyNumberFormat="1" applyFont="1" applyFill="1" applyBorder="1" applyAlignment="1" applyProtection="1">
      <alignment horizontal="center" vertical="center"/>
    </xf>
    <xf numFmtId="49" fontId="68" fillId="31" borderId="12" xfId="220" applyNumberFormat="1" applyFont="1" applyFill="1" applyBorder="1" applyAlignment="1" applyProtection="1">
      <alignment horizontal="center" vertical="center" wrapText="1"/>
      <protection locked="0"/>
    </xf>
    <xf numFmtId="49" fontId="68" fillId="31" borderId="30" xfId="220" applyNumberFormat="1" applyFont="1" applyFill="1" applyBorder="1" applyAlignment="1" applyProtection="1">
      <alignment horizontal="left" vertical="center" wrapText="1"/>
      <protection locked="0"/>
    </xf>
    <xf numFmtId="0" fontId="3" fillId="9" borderId="0" xfId="215" applyFont="1" applyProtection="1">
      <protection locked="0"/>
    </xf>
    <xf numFmtId="49" fontId="38" fillId="31" borderId="13" xfId="220" applyNumberFormat="1" applyFont="1" applyFill="1" applyBorder="1" applyAlignment="1" applyProtection="1">
      <alignment horizontal="center" vertical="center" wrapText="1"/>
      <protection locked="0"/>
    </xf>
    <xf numFmtId="49" fontId="7" fillId="7" borderId="12" xfId="75" applyNumberFormat="1" applyFont="1" applyFill="1" applyBorder="1" applyAlignment="1" applyProtection="1">
      <alignment horizontal="right"/>
      <protection locked="0"/>
    </xf>
    <xf numFmtId="164" fontId="38" fillId="31" borderId="12" xfId="75" applyNumberFormat="1" applyFont="1" applyFill="1" applyBorder="1" applyAlignment="1" applyProtection="1">
      <alignment horizontal="center" vertical="center" wrapText="1"/>
      <protection locked="0"/>
    </xf>
    <xf numFmtId="43" fontId="38" fillId="31" borderId="12" xfId="75" applyFont="1" applyFill="1" applyBorder="1" applyAlignment="1" applyProtection="1">
      <alignment horizontal="center" vertical="center" wrapText="1"/>
      <protection locked="0"/>
    </xf>
    <xf numFmtId="0" fontId="7" fillId="39" borderId="12" xfId="215" applyFont="1" applyFill="1" applyBorder="1" applyProtection="1">
      <protection locked="0"/>
    </xf>
    <xf numFmtId="0" fontId="41" fillId="9" borderId="0" xfId="215" applyFont="1" applyProtection="1">
      <protection locked="0"/>
    </xf>
    <xf numFmtId="49" fontId="38" fillId="31" borderId="12" xfId="220" applyNumberFormat="1" applyFont="1" applyFill="1" applyBorder="1" applyAlignment="1">
      <alignment horizontal="left" vertical="center" wrapText="1"/>
    </xf>
    <xf numFmtId="49" fontId="12" fillId="31" borderId="12" xfId="220" applyNumberFormat="1" applyFont="1" applyFill="1" applyBorder="1" applyAlignment="1">
      <alignment horizontal="left" vertical="center" wrapText="1" indent="1"/>
    </xf>
    <xf numFmtId="164" fontId="38" fillId="31" borderId="12" xfId="75" applyNumberFormat="1" applyFont="1" applyFill="1" applyBorder="1" applyAlignment="1" applyProtection="1">
      <alignment horizontal="center" vertical="center" wrapText="1"/>
    </xf>
    <xf numFmtId="49" fontId="38" fillId="31" borderId="12" xfId="220" applyNumberFormat="1" applyFont="1" applyFill="1" applyBorder="1" applyAlignment="1">
      <alignment horizontal="left" wrapText="1"/>
    </xf>
    <xf numFmtId="43" fontId="40" fillId="13" borderId="12" xfId="75" applyFont="1" applyFill="1" applyBorder="1" applyAlignment="1" applyProtection="1"/>
    <xf numFmtId="2" fontId="38" fillId="31" borderId="12" xfId="75" applyNumberFormat="1" applyFont="1" applyFill="1" applyBorder="1" applyAlignment="1" applyProtection="1">
      <alignment horizontal="center" vertical="center" wrapText="1"/>
    </xf>
    <xf numFmtId="2" fontId="39" fillId="13" borderId="12" xfId="75" applyNumberFormat="1" applyFont="1" applyFill="1" applyBorder="1" applyAlignment="1" applyProtection="1"/>
    <xf numFmtId="43" fontId="39" fillId="13" borderId="12" xfId="75" applyFont="1" applyFill="1" applyBorder="1" applyAlignment="1" applyProtection="1"/>
    <xf numFmtId="49" fontId="68" fillId="31" borderId="12" xfId="220" applyNumberFormat="1" applyFont="1" applyFill="1" applyBorder="1" applyAlignment="1">
      <alignment horizontal="center" vertical="center" wrapText="1"/>
    </xf>
    <xf numFmtId="0" fontId="42" fillId="0" borderId="0" xfId="0" applyFont="1" applyAlignment="1">
      <alignment horizontal="center" wrapText="1"/>
    </xf>
    <xf numFmtId="0" fontId="42" fillId="39" borderId="0" xfId="0" applyFont="1" applyFill="1"/>
    <xf numFmtId="0" fontId="42" fillId="41" borderId="0" xfId="0" applyFont="1" applyFill="1"/>
    <xf numFmtId="49" fontId="68" fillId="31" borderId="25" xfId="220" applyNumberFormat="1" applyFont="1" applyFill="1" applyBorder="1" applyAlignment="1">
      <alignment horizontal="left" vertical="center" wrapText="1"/>
    </xf>
    <xf numFmtId="10" fontId="3" fillId="13" borderId="12" xfId="231" applyNumberFormat="1" applyFont="1" applyFill="1" applyBorder="1" applyAlignment="1">
      <alignment horizontal="right"/>
    </xf>
    <xf numFmtId="49" fontId="38" fillId="31" borderId="31" xfId="215" applyNumberFormat="1" applyFont="1" applyFill="1" applyBorder="1" applyAlignment="1">
      <alignment horizontal="center" vertical="center" wrapText="1"/>
    </xf>
    <xf numFmtId="14" fontId="7" fillId="7" borderId="12" xfId="220" applyNumberFormat="1" applyFont="1" applyFill="1" applyBorder="1" applyAlignment="1" applyProtection="1">
      <alignment horizontal="center"/>
      <protection locked="0"/>
    </xf>
    <xf numFmtId="14" fontId="7" fillId="40" borderId="12" xfId="220" applyNumberFormat="1" applyFont="1" applyFill="1" applyBorder="1" applyAlignment="1" applyProtection="1">
      <alignment horizontal="center"/>
      <protection locked="0"/>
    </xf>
    <xf numFmtId="0" fontId="7" fillId="9" borderId="0" xfId="213"/>
    <xf numFmtId="0" fontId="7" fillId="7" borderId="28" xfId="217" applyFill="1" applyBorder="1" applyAlignment="1" applyProtection="1">
      <alignment horizontal="left"/>
      <protection locked="0"/>
    </xf>
    <xf numFmtId="0" fontId="7" fillId="7" borderId="31" xfId="217" applyFill="1" applyBorder="1" applyAlignment="1" applyProtection="1">
      <alignment horizontal="left"/>
      <protection locked="0"/>
    </xf>
    <xf numFmtId="0" fontId="12" fillId="31" borderId="0" xfId="217" applyFont="1" applyFill="1" applyAlignment="1">
      <alignment horizontal="right" indent="1"/>
    </xf>
    <xf numFmtId="0" fontId="7" fillId="31" borderId="0" xfId="217" applyFill="1"/>
    <xf numFmtId="1" fontId="7" fillId="7" borderId="28" xfId="217" applyNumberFormat="1" applyFill="1" applyBorder="1" applyAlignment="1" applyProtection="1">
      <alignment horizontal="center"/>
      <protection locked="0"/>
    </xf>
    <xf numFmtId="166" fontId="7" fillId="7" borderId="28" xfId="217" applyNumberFormat="1" applyFill="1" applyBorder="1" applyAlignment="1" applyProtection="1">
      <alignment horizontal="center"/>
      <protection locked="0"/>
    </xf>
    <xf numFmtId="166" fontId="7" fillId="7" borderId="12" xfId="217" applyNumberFormat="1" applyFill="1" applyBorder="1" applyAlignment="1" applyProtection="1">
      <alignment horizontal="center"/>
      <protection locked="0"/>
    </xf>
    <xf numFmtId="0" fontId="46" fillId="37" borderId="12" xfId="217" applyFont="1" applyFill="1" applyBorder="1" applyProtection="1">
      <protection locked="0"/>
    </xf>
    <xf numFmtId="166" fontId="7" fillId="7" borderId="12" xfId="217" applyNumberFormat="1" applyFill="1" applyBorder="1" applyAlignment="1" applyProtection="1">
      <alignment horizontal="left"/>
      <protection locked="0"/>
    </xf>
    <xf numFmtId="43" fontId="7" fillId="7" borderId="12" xfId="77" applyFont="1" applyFill="1" applyBorder="1" applyAlignment="1" applyProtection="1">
      <alignment horizontal="right"/>
      <protection locked="0"/>
    </xf>
    <xf numFmtId="0" fontId="44" fillId="7" borderId="12" xfId="221" applyFill="1" applyBorder="1" applyProtection="1">
      <protection locked="0"/>
    </xf>
    <xf numFmtId="168" fontId="44" fillId="7" borderId="12" xfId="221" applyNumberFormat="1" applyFill="1" applyBorder="1" applyAlignment="1" applyProtection="1">
      <alignment horizontal="right"/>
      <protection locked="0"/>
    </xf>
    <xf numFmtId="10" fontId="44" fillId="7" borderId="12" xfId="221" applyNumberFormat="1" applyFill="1" applyBorder="1" applyAlignment="1" applyProtection="1">
      <alignment horizontal="right"/>
      <protection locked="0"/>
    </xf>
    <xf numFmtId="0" fontId="7" fillId="7" borderId="12" xfId="222" applyFill="1" applyBorder="1" applyProtection="1">
      <protection locked="0"/>
    </xf>
    <xf numFmtId="164" fontId="7" fillId="7" borderId="12" xfId="80" applyNumberFormat="1" applyFont="1" applyFill="1" applyBorder="1" applyAlignment="1" applyProtection="1">
      <alignment horizontal="right"/>
      <protection locked="0"/>
    </xf>
    <xf numFmtId="168" fontId="7" fillId="7" borderId="12" xfId="222" applyNumberFormat="1" applyFill="1" applyBorder="1" applyProtection="1">
      <protection locked="0"/>
    </xf>
    <xf numFmtId="10" fontId="7" fillId="7" borderId="12" xfId="222" applyNumberFormat="1" applyFill="1" applyBorder="1" applyProtection="1">
      <protection locked="0"/>
    </xf>
    <xf numFmtId="164" fontId="7" fillId="7" borderId="12" xfId="222" applyNumberFormat="1" applyFill="1" applyBorder="1" applyProtection="1">
      <protection locked="0"/>
    </xf>
    <xf numFmtId="164" fontId="7" fillId="7" borderId="12" xfId="80" applyNumberFormat="1" applyFont="1" applyFill="1" applyBorder="1" applyAlignment="1" applyProtection="1">
      <protection locked="0"/>
    </xf>
    <xf numFmtId="164" fontId="7" fillId="7" borderId="12" xfId="80" applyNumberFormat="1" applyFont="1" applyFill="1" applyBorder="1" applyProtection="1">
      <protection locked="0"/>
    </xf>
    <xf numFmtId="164" fontId="7" fillId="7" borderId="12" xfId="80" applyNumberFormat="1" applyFont="1" applyFill="1" applyBorder="1" applyAlignment="1" applyProtection="1">
      <alignment horizontal="left" indent="1"/>
      <protection locked="0"/>
    </xf>
    <xf numFmtId="168" fontId="7" fillId="7" borderId="12" xfId="222" quotePrefix="1" applyNumberFormat="1" applyFill="1" applyBorder="1" applyProtection="1">
      <protection locked="0"/>
    </xf>
    <xf numFmtId="168" fontId="7" fillId="7" borderId="12" xfId="222" applyNumberFormat="1" applyFill="1" applyBorder="1" applyAlignment="1" applyProtection="1">
      <alignment horizontal="right" wrapText="1"/>
      <protection locked="0"/>
    </xf>
    <xf numFmtId="168" fontId="0" fillId="7" borderId="12" xfId="222" quotePrefix="1" applyNumberFormat="1" applyFont="1" applyFill="1" applyBorder="1" applyProtection="1">
      <protection locked="0"/>
    </xf>
    <xf numFmtId="168" fontId="0" fillId="7" borderId="12" xfId="222" applyNumberFormat="1" applyFont="1" applyFill="1" applyBorder="1" applyProtection="1">
      <protection locked="0"/>
    </xf>
    <xf numFmtId="168" fontId="7" fillId="7" borderId="12" xfId="222" applyNumberFormat="1" applyFill="1" applyBorder="1" applyAlignment="1" applyProtection="1">
      <alignment horizontal="right"/>
      <protection locked="0"/>
    </xf>
    <xf numFmtId="168" fontId="0" fillId="7" borderId="12" xfId="222" applyNumberFormat="1" applyFont="1" applyFill="1" applyBorder="1" applyAlignment="1" applyProtection="1">
      <alignment horizontal="left"/>
      <protection locked="0"/>
    </xf>
    <xf numFmtId="0" fontId="0" fillId="7" borderId="12" xfId="222" applyFont="1" applyFill="1" applyBorder="1" applyAlignment="1" applyProtection="1">
      <alignment horizontal="left"/>
      <protection locked="0"/>
    </xf>
    <xf numFmtId="0" fontId="7" fillId="7" borderId="12" xfId="222" applyFill="1" applyBorder="1" applyAlignment="1" applyProtection="1">
      <alignment horizontal="left"/>
      <protection locked="0"/>
    </xf>
    <xf numFmtId="168" fontId="7" fillId="40" borderId="12" xfId="221" applyNumberFormat="1" applyFont="1" applyFill="1" applyBorder="1" applyProtection="1">
      <protection locked="0"/>
    </xf>
    <xf numFmtId="168" fontId="7" fillId="40" borderId="12" xfId="221" applyNumberFormat="1" applyFont="1" applyFill="1" applyBorder="1" applyAlignment="1" applyProtection="1">
      <alignment horizontal="right" wrapText="1"/>
      <protection locked="0"/>
    </xf>
    <xf numFmtId="168" fontId="7" fillId="37" borderId="12" xfId="222" applyNumberFormat="1" applyFill="1" applyBorder="1"/>
    <xf numFmtId="14" fontId="7" fillId="7" borderId="28" xfId="216" applyNumberFormat="1" applyFill="1" applyBorder="1" applyAlignment="1" applyProtection="1">
      <alignment horizontal="center"/>
      <protection locked="0"/>
    </xf>
    <xf numFmtId="49" fontId="7" fillId="7" borderId="12" xfId="77" applyNumberFormat="1" applyFont="1" applyFill="1" applyBorder="1" applyAlignment="1" applyProtection="1">
      <alignment horizontal="right"/>
      <protection locked="0"/>
    </xf>
    <xf numFmtId="0" fontId="54" fillId="9" borderId="0" xfId="218"/>
    <xf numFmtId="0" fontId="2" fillId="0" borderId="0" xfId="218" applyFont="1" applyFill="1"/>
    <xf numFmtId="0" fontId="45" fillId="37" borderId="0" xfId="218" applyFont="1" applyFill="1"/>
    <xf numFmtId="0" fontId="46" fillId="37" borderId="0" xfId="218" applyFont="1" applyFill="1"/>
    <xf numFmtId="14" fontId="45" fillId="37" borderId="0" xfId="218" applyNumberFormat="1" applyFont="1" applyFill="1"/>
    <xf numFmtId="14" fontId="45" fillId="37" borderId="0" xfId="218" applyNumberFormat="1" applyFont="1" applyFill="1" applyAlignment="1">
      <alignment horizontal="left"/>
    </xf>
    <xf numFmtId="0" fontId="4" fillId="0" borderId="0" xfId="0" applyFont="1" applyAlignment="1" applyProtection="1">
      <alignment horizontal="left"/>
      <protection locked="0"/>
    </xf>
    <xf numFmtId="0" fontId="4" fillId="9" borderId="0" xfId="218" applyFont="1"/>
    <xf numFmtId="0" fontId="12" fillId="31" borderId="12" xfId="218" applyFont="1" applyFill="1" applyBorder="1"/>
    <xf numFmtId="164" fontId="40" fillId="13" borderId="12" xfId="79" applyNumberFormat="1" applyFont="1" applyFill="1" applyBorder="1" applyAlignment="1"/>
    <xf numFmtId="49" fontId="38" fillId="33" borderId="12" xfId="218" applyNumberFormat="1" applyFont="1" applyFill="1" applyBorder="1"/>
    <xf numFmtId="49" fontId="12" fillId="31" borderId="12" xfId="218" applyNumberFormat="1" applyFont="1" applyFill="1" applyBorder="1" applyAlignment="1">
      <alignment horizontal="left"/>
    </xf>
    <xf numFmtId="49" fontId="66" fillId="31" borderId="12" xfId="218" applyNumberFormat="1" applyFont="1" applyFill="1" applyBorder="1" applyAlignment="1">
      <alignment horizontal="left"/>
    </xf>
    <xf numFmtId="41" fontId="12" fillId="31" borderId="13" xfId="216" applyNumberFormat="1" applyFont="1" applyFill="1" applyBorder="1"/>
    <xf numFmtId="10" fontId="40" fillId="13" borderId="12" xfId="235" applyNumberFormat="1" applyFont="1" applyFill="1" applyBorder="1" applyAlignment="1"/>
    <xf numFmtId="1" fontId="38" fillId="31" borderId="0" xfId="225" applyNumberFormat="1" applyFont="1" applyFill="1" applyAlignment="1">
      <alignment horizontal="center" vertical="center" wrapText="1"/>
    </xf>
    <xf numFmtId="49" fontId="12" fillId="31" borderId="12" xfId="225" applyNumberFormat="1" applyFont="1" applyFill="1" applyBorder="1" applyAlignment="1">
      <alignment horizontal="left" vertical="center" wrapText="1"/>
    </xf>
    <xf numFmtId="49" fontId="70" fillId="31" borderId="12" xfId="225" applyNumberFormat="1" applyFont="1" applyFill="1" applyBorder="1" applyAlignment="1">
      <alignment horizontal="left" vertical="center" wrapText="1"/>
    </xf>
    <xf numFmtId="164" fontId="40" fillId="13" borderId="12" xfId="77" applyNumberFormat="1" applyFont="1" applyFill="1" applyBorder="1" applyAlignment="1"/>
    <xf numFmtId="49" fontId="38" fillId="31" borderId="12" xfId="225" applyNumberFormat="1" applyFont="1" applyFill="1" applyBorder="1" applyAlignment="1">
      <alignment horizontal="left" vertical="center" wrapText="1"/>
    </xf>
    <xf numFmtId="49" fontId="38" fillId="31" borderId="0" xfId="225" applyNumberFormat="1" applyFont="1" applyFill="1" applyAlignment="1">
      <alignment horizontal="left" vertical="center" wrapText="1"/>
    </xf>
    <xf numFmtId="1" fontId="38" fillId="31" borderId="0" xfId="225" applyNumberFormat="1" applyFont="1" applyFill="1" applyAlignment="1">
      <alignment horizontal="right" vertical="center" wrapText="1"/>
    </xf>
    <xf numFmtId="9" fontId="7" fillId="39" borderId="12" xfId="233" applyFont="1" applyFill="1" applyBorder="1"/>
    <xf numFmtId="49" fontId="38" fillId="31" borderId="12" xfId="223" applyNumberFormat="1" applyFont="1" applyFill="1" applyBorder="1" applyAlignment="1">
      <alignment horizontal="center" vertical="center" wrapText="1"/>
    </xf>
    <xf numFmtId="49" fontId="38" fillId="31" borderId="12" xfId="223" applyNumberFormat="1" applyFont="1" applyFill="1" applyBorder="1" applyAlignment="1">
      <alignment horizontal="left" vertical="center" wrapText="1"/>
    </xf>
    <xf numFmtId="49" fontId="12" fillId="31" borderId="12" xfId="223" applyNumberFormat="1" applyFont="1" applyFill="1" applyBorder="1" applyAlignment="1">
      <alignment horizontal="left" vertical="center" wrapText="1" indent="1"/>
    </xf>
    <xf numFmtId="43" fontId="38" fillId="31" borderId="12" xfId="79" applyFont="1" applyFill="1" applyBorder="1" applyAlignment="1">
      <alignment horizontal="center" vertical="center" wrapText="1"/>
    </xf>
    <xf numFmtId="49" fontId="12" fillId="31" borderId="12" xfId="223" applyNumberFormat="1" applyFont="1" applyFill="1" applyBorder="1" applyAlignment="1">
      <alignment horizontal="left" vertical="center" wrapText="1" indent="5"/>
    </xf>
    <xf numFmtId="172" fontId="40" fillId="13" borderId="12" xfId="79" applyNumberFormat="1" applyFont="1" applyFill="1" applyBorder="1" applyAlignment="1"/>
    <xf numFmtId="172" fontId="38" fillId="31" borderId="12" xfId="79" applyNumberFormat="1" applyFont="1" applyFill="1" applyBorder="1" applyAlignment="1">
      <alignment horizontal="center" vertical="center" wrapText="1"/>
    </xf>
    <xf numFmtId="49" fontId="38" fillId="31" borderId="12" xfId="223" applyNumberFormat="1" applyFont="1" applyFill="1" applyBorder="1" applyAlignment="1">
      <alignment horizontal="left" wrapText="1"/>
    </xf>
    <xf numFmtId="43" fontId="40" fillId="0" borderId="12" xfId="79" applyFont="1" applyFill="1" applyBorder="1" applyAlignment="1"/>
    <xf numFmtId="170" fontId="40" fillId="13" borderId="12" xfId="235" applyNumberFormat="1" applyFont="1" applyFill="1" applyBorder="1" applyAlignment="1">
      <alignment horizontal="right"/>
    </xf>
    <xf numFmtId="170" fontId="40" fillId="13" borderId="12" xfId="235" applyNumberFormat="1" applyFont="1" applyFill="1" applyBorder="1" applyAlignment="1"/>
    <xf numFmtId="0" fontId="7" fillId="7" borderId="13" xfId="217" applyFill="1" applyBorder="1" applyAlignment="1" applyProtection="1">
      <alignment horizontal="left"/>
      <protection locked="0"/>
    </xf>
    <xf numFmtId="0" fontId="7" fillId="7" borderId="14" xfId="217" applyFill="1" applyBorder="1" applyAlignment="1" applyProtection="1">
      <alignment horizontal="left"/>
      <protection locked="0"/>
    </xf>
    <xf numFmtId="0" fontId="7" fillId="7" borderId="28" xfId="217" applyFill="1" applyBorder="1" applyAlignment="1" applyProtection="1">
      <alignment horizontal="left"/>
      <protection locked="0"/>
    </xf>
    <xf numFmtId="0" fontId="12" fillId="31" borderId="0" xfId="215" applyFont="1" applyFill="1" applyAlignment="1">
      <alignment horizontal="right" indent="1"/>
    </xf>
    <xf numFmtId="0" fontId="12" fillId="31" borderId="32" xfId="215" applyFont="1" applyFill="1" applyBorder="1" applyAlignment="1">
      <alignment horizontal="right" indent="1"/>
    </xf>
    <xf numFmtId="0" fontId="4" fillId="9" borderId="21" xfId="212" applyFont="1" applyBorder="1" applyProtection="1">
      <protection locked="0"/>
    </xf>
    <xf numFmtId="0" fontId="1" fillId="9" borderId="22" xfId="212" applyBorder="1"/>
    <xf numFmtId="0" fontId="1" fillId="9" borderId="23" xfId="212" applyBorder="1"/>
    <xf numFmtId="164" fontId="3" fillId="13" borderId="18" xfId="52" applyFont="1" applyBorder="1" applyAlignment="1">
      <alignment horizontal="left"/>
    </xf>
    <xf numFmtId="0" fontId="1" fillId="9" borderId="19" xfId="212" applyBorder="1"/>
    <xf numFmtId="0" fontId="1" fillId="9" borderId="20" xfId="212" applyBorder="1"/>
    <xf numFmtId="164" fontId="3" fillId="7" borderId="10" xfId="155" applyFont="1" applyFill="1" applyBorder="1" applyAlignment="1">
      <alignment horizontal="left"/>
      <protection locked="0"/>
    </xf>
    <xf numFmtId="0" fontId="1" fillId="7" borderId="0" xfId="212" applyFill="1"/>
    <xf numFmtId="0" fontId="1" fillId="7" borderId="11" xfId="212" applyFill="1" applyBorder="1"/>
    <xf numFmtId="0" fontId="11" fillId="7" borderId="12" xfId="213" applyFont="1" applyFill="1" applyBorder="1" applyAlignment="1">
      <alignment horizontal="right"/>
    </xf>
    <xf numFmtId="0" fontId="53" fillId="7" borderId="12" xfId="213" applyFont="1" applyFill="1" applyBorder="1" applyAlignment="1">
      <alignment horizontal="right"/>
    </xf>
    <xf numFmtId="14" fontId="11" fillId="7" borderId="14" xfId="212" applyNumberFormat="1" applyFont="1" applyFill="1" applyBorder="1"/>
    <xf numFmtId="14" fontId="1" fillId="7" borderId="14" xfId="211" applyNumberFormat="1" applyFill="1" applyBorder="1"/>
    <xf numFmtId="14" fontId="1" fillId="7" borderId="28" xfId="211" applyNumberFormat="1" applyFill="1" applyBorder="1"/>
    <xf numFmtId="0" fontId="10" fillId="31" borderId="0" xfId="212" applyFont="1" applyFill="1" applyAlignment="1">
      <alignment horizontal="left" wrapText="1"/>
    </xf>
    <xf numFmtId="14" fontId="11" fillId="7" borderId="14" xfId="212" applyNumberFormat="1" applyFont="1" applyFill="1" applyBorder="1" applyAlignment="1">
      <alignment horizontal="right"/>
    </xf>
    <xf numFmtId="14" fontId="7" fillId="7" borderId="14" xfId="211" applyNumberFormat="1" applyFont="1" applyFill="1" applyBorder="1" applyAlignment="1">
      <alignment horizontal="right"/>
    </xf>
    <xf numFmtId="14" fontId="7" fillId="7" borderId="28" xfId="211" applyNumberFormat="1" applyFont="1" applyFill="1" applyBorder="1" applyAlignment="1">
      <alignment horizontal="right"/>
    </xf>
    <xf numFmtId="0" fontId="10" fillId="31" borderId="30" xfId="212" applyFont="1" applyFill="1" applyBorder="1" applyAlignment="1">
      <alignment horizontal="left" wrapText="1"/>
    </xf>
    <xf numFmtId="0" fontId="7" fillId="0" borderId="0" xfId="212" applyFont="1" applyFill="1"/>
    <xf numFmtId="0" fontId="1" fillId="9" borderId="0" xfId="212"/>
    <xf numFmtId="0" fontId="15" fillId="7" borderId="13" xfId="152" applyFill="1" applyBorder="1" applyAlignment="1" applyProtection="1">
      <alignment horizontal="left"/>
      <protection locked="0"/>
    </xf>
    <xf numFmtId="0" fontId="7" fillId="9" borderId="14" xfId="217" applyBorder="1"/>
    <xf numFmtId="0" fontId="7" fillId="9" borderId="28" xfId="217" applyBorder="1"/>
    <xf numFmtId="0" fontId="11" fillId="0" borderId="0" xfId="213" applyFont="1" applyFill="1"/>
    <xf numFmtId="0" fontId="53" fillId="0" borderId="0" xfId="211" applyFont="1" applyFill="1"/>
    <xf numFmtId="0" fontId="4" fillId="7" borderId="14" xfId="213" applyFont="1" applyFill="1" applyBorder="1" applyAlignment="1">
      <alignment horizontal="right" wrapText="1"/>
    </xf>
    <xf numFmtId="0" fontId="41" fillId="7" borderId="14" xfId="211" applyFont="1" applyFill="1" applyBorder="1" applyAlignment="1">
      <alignment horizontal="right" wrapText="1"/>
    </xf>
    <xf numFmtId="0" fontId="41" fillId="7" borderId="28" xfId="211" applyFont="1" applyFill="1" applyBorder="1" applyAlignment="1">
      <alignment horizontal="right" wrapText="1"/>
    </xf>
    <xf numFmtId="49" fontId="11" fillId="7" borderId="14" xfId="212" applyNumberFormat="1" applyFont="1" applyFill="1" applyBorder="1" applyAlignment="1">
      <alignment horizontal="right"/>
    </xf>
    <xf numFmtId="49" fontId="7" fillId="7" borderId="14" xfId="211" applyNumberFormat="1" applyFont="1" applyFill="1" applyBorder="1" applyAlignment="1">
      <alignment horizontal="right"/>
    </xf>
    <xf numFmtId="49" fontId="7" fillId="7" borderId="28" xfId="211" applyNumberFormat="1" applyFont="1" applyFill="1" applyBorder="1" applyAlignment="1">
      <alignment horizontal="right"/>
    </xf>
    <xf numFmtId="0" fontId="17" fillId="32" borderId="0" xfId="210" applyFont="1" applyFill="1" applyAlignment="1">
      <alignment horizontal="left" vertical="center"/>
    </xf>
    <xf numFmtId="0" fontId="42" fillId="42" borderId="33" xfId="0" applyFont="1" applyFill="1" applyBorder="1" applyAlignment="1" applyProtection="1">
      <alignment horizontal="center"/>
      <protection locked="0"/>
    </xf>
    <xf numFmtId="0" fontId="42" fillId="42" borderId="34" xfId="0" applyFont="1" applyFill="1" applyBorder="1" applyAlignment="1" applyProtection="1">
      <alignment horizontal="center"/>
      <protection locked="0"/>
    </xf>
    <xf numFmtId="0" fontId="42" fillId="43" borderId="34" xfId="0" applyFont="1" applyFill="1" applyBorder="1" applyAlignment="1" applyProtection="1">
      <alignment horizontal="center"/>
      <protection locked="0"/>
    </xf>
    <xf numFmtId="0" fontId="4" fillId="0" borderId="0" xfId="219" applyFont="1" applyFill="1" applyAlignment="1">
      <alignment horizontal="left" vertical="center"/>
    </xf>
    <xf numFmtId="2" fontId="38" fillId="31" borderId="13" xfId="215" applyNumberFormat="1" applyFont="1" applyFill="1" applyBorder="1" applyAlignment="1" applyProtection="1">
      <alignment horizontal="center" vertical="center" wrapText="1"/>
      <protection locked="0"/>
    </xf>
    <xf numFmtId="2" fontId="38" fillId="31" borderId="14" xfId="215" applyNumberFormat="1" applyFont="1" applyFill="1" applyBorder="1" applyAlignment="1" applyProtection="1">
      <alignment horizontal="center" vertical="center" wrapText="1"/>
      <protection locked="0"/>
    </xf>
    <xf numFmtId="2" fontId="38" fillId="31" borderId="28" xfId="215" applyNumberFormat="1" applyFont="1" applyFill="1" applyBorder="1" applyAlignment="1" applyProtection="1">
      <alignment horizontal="center" vertical="center" wrapText="1"/>
      <protection locked="0"/>
    </xf>
    <xf numFmtId="0" fontId="2" fillId="0" borderId="0" xfId="215" applyFont="1" applyFill="1" applyAlignment="1">
      <alignment horizontal="left"/>
    </xf>
    <xf numFmtId="0" fontId="2" fillId="0" borderId="0" xfId="215" applyFont="1" applyFill="1"/>
    <xf numFmtId="2" fontId="38" fillId="31" borderId="13" xfId="215" applyNumberFormat="1" applyFont="1" applyFill="1" applyBorder="1" applyAlignment="1">
      <alignment horizontal="center" vertical="center" wrapText="1"/>
    </xf>
    <xf numFmtId="2" fontId="38" fillId="31" borderId="14" xfId="215" applyNumberFormat="1" applyFont="1" applyFill="1" applyBorder="1" applyAlignment="1">
      <alignment horizontal="center" vertical="center" wrapText="1"/>
    </xf>
    <xf numFmtId="2" fontId="38" fillId="31" borderId="28" xfId="215" applyNumberFormat="1" applyFont="1" applyFill="1" applyBorder="1" applyAlignment="1">
      <alignment horizontal="center" vertical="center" wrapText="1"/>
    </xf>
    <xf numFmtId="167" fontId="12" fillId="31" borderId="13" xfId="215" quotePrefix="1" applyNumberFormat="1" applyFont="1" applyFill="1" applyBorder="1" applyAlignment="1">
      <alignment horizontal="right" vertical="center" wrapText="1"/>
    </xf>
    <xf numFmtId="167" fontId="12" fillId="31" borderId="28" xfId="215" quotePrefix="1" applyNumberFormat="1" applyFont="1" applyFill="1" applyBorder="1" applyAlignment="1">
      <alignment horizontal="right" vertical="center" wrapText="1"/>
    </xf>
    <xf numFmtId="0" fontId="2" fillId="9" borderId="0" xfId="220" applyFont="1" applyProtection="1">
      <protection locked="0"/>
    </xf>
    <xf numFmtId="0" fontId="4" fillId="39" borderId="0" xfId="0" applyFont="1" applyFill="1" applyAlignment="1">
      <alignment horizontal="left" vertical="top" wrapText="1"/>
    </xf>
    <xf numFmtId="0" fontId="2" fillId="9" borderId="0" xfId="220" applyFont="1"/>
    <xf numFmtId="0" fontId="2" fillId="9" borderId="0" xfId="215" applyFont="1" applyProtection="1">
      <protection locked="0"/>
    </xf>
    <xf numFmtId="0" fontId="4" fillId="0" borderId="0" xfId="219" applyFont="1" applyFill="1" applyAlignment="1" applyProtection="1">
      <alignment horizontal="left" vertical="center"/>
      <protection locked="0"/>
    </xf>
    <xf numFmtId="0" fontId="4" fillId="39" borderId="0" xfId="0" applyFont="1" applyFill="1" applyAlignment="1">
      <alignment horizontal="center" wrapText="1"/>
    </xf>
    <xf numFmtId="0" fontId="38" fillId="33" borderId="14" xfId="220" applyFont="1" applyFill="1" applyBorder="1" applyAlignment="1">
      <alignment horizontal="right"/>
    </xf>
    <xf numFmtId="0" fontId="38" fillId="33" borderId="28" xfId="220" applyFont="1" applyFill="1" applyBorder="1" applyAlignment="1">
      <alignment horizontal="right"/>
    </xf>
    <xf numFmtId="49" fontId="38" fillId="31" borderId="30" xfId="224" applyNumberFormat="1" applyFont="1" applyFill="1" applyBorder="1" applyAlignment="1" applyProtection="1">
      <alignment horizontal="center" vertical="center" wrapText="1"/>
      <protection locked="0"/>
    </xf>
    <xf numFmtId="49" fontId="38" fillId="31" borderId="0" xfId="224" applyNumberFormat="1" applyFont="1" applyFill="1" applyAlignment="1" applyProtection="1">
      <alignment horizontal="center" vertical="center" wrapText="1"/>
      <protection locked="0"/>
    </xf>
    <xf numFmtId="0" fontId="42" fillId="41" borderId="34" xfId="0" applyFont="1" applyFill="1" applyBorder="1" applyAlignment="1">
      <alignment horizontal="center"/>
    </xf>
    <xf numFmtId="0" fontId="1" fillId="9" borderId="0" xfId="215" applyProtection="1">
      <protection locked="0"/>
    </xf>
    <xf numFmtId="0" fontId="71" fillId="45" borderId="0" xfId="0" applyFont="1" applyFill="1" applyAlignment="1">
      <alignment horizontal="center" vertical="center"/>
    </xf>
    <xf numFmtId="0" fontId="71" fillId="46" borderId="13" xfId="0" applyFont="1" applyFill="1" applyBorder="1" applyAlignment="1">
      <alignment horizontal="center" vertical="center"/>
    </xf>
    <xf numFmtId="0" fontId="71" fillId="46" borderId="14" xfId="0" applyFont="1" applyFill="1" applyBorder="1" applyAlignment="1">
      <alignment horizontal="center" vertical="center"/>
    </xf>
    <xf numFmtId="0" fontId="71" fillId="46" borderId="28" xfId="0" applyFont="1" applyFill="1" applyBorder="1" applyAlignment="1">
      <alignment horizontal="center" vertical="center"/>
    </xf>
    <xf numFmtId="0" fontId="42" fillId="41" borderId="0" xfId="0" applyFont="1" applyFill="1" applyAlignment="1">
      <alignment horizontal="center"/>
    </xf>
    <xf numFmtId="49" fontId="38" fillId="31" borderId="13" xfId="220" applyNumberFormat="1" applyFont="1" applyFill="1" applyBorder="1" applyAlignment="1">
      <alignment horizontal="center" vertical="center" wrapText="1"/>
    </xf>
    <xf numFmtId="49" fontId="38" fillId="31" borderId="14" xfId="220" applyNumberFormat="1" applyFont="1" applyFill="1" applyBorder="1" applyAlignment="1">
      <alignment horizontal="center" vertical="center" wrapText="1"/>
    </xf>
    <xf numFmtId="49" fontId="38" fillId="31" borderId="28" xfId="220" applyNumberFormat="1" applyFont="1" applyFill="1" applyBorder="1" applyAlignment="1">
      <alignment horizontal="center" vertical="center" wrapText="1"/>
    </xf>
    <xf numFmtId="0" fontId="71" fillId="47" borderId="25" xfId="0" applyFont="1" applyFill="1" applyBorder="1" applyAlignment="1">
      <alignment horizontal="center" vertical="center"/>
    </xf>
    <xf numFmtId="0" fontId="71" fillId="47" borderId="24" xfId="0" applyFont="1" applyFill="1" applyBorder="1" applyAlignment="1">
      <alignment horizontal="center" vertical="center"/>
    </xf>
    <xf numFmtId="0" fontId="42" fillId="39" borderId="33" xfId="0" applyFont="1" applyFill="1" applyBorder="1" applyAlignment="1">
      <alignment horizontal="center"/>
    </xf>
    <xf numFmtId="0" fontId="42" fillId="39" borderId="34" xfId="0" applyFont="1" applyFill="1" applyBorder="1" applyAlignment="1">
      <alignment horizontal="center"/>
    </xf>
    <xf numFmtId="0" fontId="42" fillId="39" borderId="0" xfId="0" applyFont="1" applyFill="1" applyAlignment="1">
      <alignment horizontal="center"/>
    </xf>
    <xf numFmtId="0" fontId="71" fillId="44" borderId="0" xfId="0" applyFont="1" applyFill="1" applyAlignment="1">
      <alignment horizontal="center" vertical="center"/>
    </xf>
    <xf numFmtId="166" fontId="7" fillId="7" borderId="12" xfId="215" applyNumberFormat="1" applyFont="1" applyFill="1" applyBorder="1" applyAlignment="1" applyProtection="1">
      <alignment horizontal="left"/>
      <protection locked="0"/>
    </xf>
    <xf numFmtId="167" fontId="38" fillId="31" borderId="13" xfId="215" quotePrefix="1" applyNumberFormat="1" applyFont="1" applyFill="1" applyBorder="1" applyAlignment="1">
      <alignment horizontal="left" vertical="center" wrapText="1"/>
    </xf>
    <xf numFmtId="167" fontId="38" fillId="31" borderId="14" xfId="215" quotePrefix="1" applyNumberFormat="1" applyFont="1" applyFill="1" applyBorder="1" applyAlignment="1">
      <alignment horizontal="left" vertical="center" wrapText="1"/>
    </xf>
    <xf numFmtId="167" fontId="38" fillId="31" borderId="28" xfId="215" quotePrefix="1" applyNumberFormat="1" applyFont="1" applyFill="1" applyBorder="1" applyAlignment="1">
      <alignment horizontal="left" vertical="center" wrapText="1"/>
    </xf>
  </cellXfs>
  <cellStyles count="247">
    <cellStyle name="=C:\WINNT\SYSTEM32\COMMAND.COM 2" xfId="1" xr:uid="{00000000-0005-0000-0000-000000000000}"/>
    <cellStyle name="20% - Accent1" xfId="2" builtinId="30" customBuiltin="1"/>
    <cellStyle name="20% - Accent1 2" xfId="3" xr:uid="{00000000-0005-0000-0000-000002000000}"/>
    <cellStyle name="20% - Accent2" xfId="4" builtinId="34" customBuiltin="1"/>
    <cellStyle name="20% - Accent2 2" xfId="5" xr:uid="{00000000-0005-0000-0000-000004000000}"/>
    <cellStyle name="20% - Accent3" xfId="6" builtinId="38" customBuiltin="1"/>
    <cellStyle name="20% - Accent3 2" xfId="7" xr:uid="{00000000-0005-0000-0000-000006000000}"/>
    <cellStyle name="20% - Accent4" xfId="8" builtinId="42" customBuiltin="1"/>
    <cellStyle name="20% - Accent4 2" xfId="9" xr:uid="{00000000-0005-0000-0000-000008000000}"/>
    <cellStyle name="20% - Accent5" xfId="10" builtinId="46" customBuiltin="1"/>
    <cellStyle name="20% - Accent5 2" xfId="11" xr:uid="{00000000-0005-0000-0000-00000A000000}"/>
    <cellStyle name="20% - Accent6" xfId="12" builtinId="50" customBuiltin="1"/>
    <cellStyle name="20% - Accent6 2" xfId="13" xr:uid="{00000000-0005-0000-0000-00000C000000}"/>
    <cellStyle name="40% - Accent1" xfId="14" builtinId="31" customBuiltin="1"/>
    <cellStyle name="40% - Accent1 2" xfId="15" xr:uid="{00000000-0005-0000-0000-00000E000000}"/>
    <cellStyle name="40% - Accent2" xfId="16" builtinId="35" customBuiltin="1"/>
    <cellStyle name="40% - Accent2 2" xfId="17" xr:uid="{00000000-0005-0000-0000-000010000000}"/>
    <cellStyle name="40% - Accent3" xfId="18" builtinId="39" customBuiltin="1"/>
    <cellStyle name="40% - Accent3 2" xfId="19" xr:uid="{00000000-0005-0000-0000-000012000000}"/>
    <cellStyle name="40% - Accent4" xfId="20" builtinId="43" customBuiltin="1"/>
    <cellStyle name="40% - Accent4 2" xfId="21" xr:uid="{00000000-0005-0000-0000-000014000000}"/>
    <cellStyle name="40% - Accent5" xfId="22" builtinId="47" customBuiltin="1"/>
    <cellStyle name="40% - Accent5 2" xfId="23" xr:uid="{00000000-0005-0000-0000-000016000000}"/>
    <cellStyle name="40% - Accent6" xfId="24" builtinId="51" customBuiltin="1"/>
    <cellStyle name="40% - Accent6 2" xfId="25" xr:uid="{00000000-0005-0000-0000-000018000000}"/>
    <cellStyle name="60% - Accent1" xfId="26" builtinId="32" customBuiltin="1"/>
    <cellStyle name="60% - Accent1 2" xfId="27" xr:uid="{00000000-0005-0000-0000-00001A000000}"/>
    <cellStyle name="60% - Accent2" xfId="28" builtinId="36" customBuiltin="1"/>
    <cellStyle name="60% - Accent2 2" xfId="29" xr:uid="{00000000-0005-0000-0000-00001C000000}"/>
    <cellStyle name="60% - Accent3" xfId="30" builtinId="40" customBuiltin="1"/>
    <cellStyle name="60% - Accent3 2" xfId="31" xr:uid="{00000000-0005-0000-0000-00001E000000}"/>
    <cellStyle name="60% - Accent4" xfId="32" builtinId="44" customBuiltin="1"/>
    <cellStyle name="60% - Accent4 2" xfId="33" xr:uid="{00000000-0005-0000-0000-000020000000}"/>
    <cellStyle name="60% - Accent5" xfId="34" builtinId="48" customBuiltin="1"/>
    <cellStyle name="60% - Accent5 2" xfId="35" xr:uid="{00000000-0005-0000-0000-000022000000}"/>
    <cellStyle name="60% - Accent6" xfId="36" builtinId="52" customBuiltin="1"/>
    <cellStyle name="60% - Accent6 2" xfId="37" xr:uid="{00000000-0005-0000-0000-000024000000}"/>
    <cellStyle name="Accent1" xfId="38" builtinId="29" customBuiltin="1"/>
    <cellStyle name="Accent1 2" xfId="39" xr:uid="{00000000-0005-0000-0000-000026000000}"/>
    <cellStyle name="Accent2" xfId="40" builtinId="33" customBuiltin="1"/>
    <cellStyle name="Accent2 2" xfId="41" xr:uid="{00000000-0005-0000-0000-000028000000}"/>
    <cellStyle name="Accent3" xfId="42" builtinId="37" customBuiltin="1"/>
    <cellStyle name="Accent3 2" xfId="43" xr:uid="{00000000-0005-0000-0000-00002A000000}"/>
    <cellStyle name="Accent4" xfId="44" builtinId="41" customBuiltin="1"/>
    <cellStyle name="Accent4 2" xfId="45" xr:uid="{00000000-0005-0000-0000-00002C000000}"/>
    <cellStyle name="Accent5" xfId="46" builtinId="45" customBuiltin="1"/>
    <cellStyle name="Accent5 2" xfId="47" xr:uid="{00000000-0005-0000-0000-00002E000000}"/>
    <cellStyle name="Accent6" xfId="48" builtinId="49" customBuiltin="1"/>
    <cellStyle name="Accent6 2" xfId="49" xr:uid="{00000000-0005-0000-0000-000030000000}"/>
    <cellStyle name="Bad" xfId="50" builtinId="27" customBuiltin="1"/>
    <cellStyle name="Bad 2" xfId="51" xr:uid="{00000000-0005-0000-0000-000032000000}"/>
    <cellStyle name="Blockout" xfId="52" xr:uid="{00000000-0005-0000-0000-000033000000}"/>
    <cellStyle name="Blockout 2" xfId="53" xr:uid="{00000000-0005-0000-0000-000034000000}"/>
    <cellStyle name="Blockout 2 2" xfId="54" xr:uid="{00000000-0005-0000-0000-000035000000}"/>
    <cellStyle name="Blockout 2 2 2" xfId="55" xr:uid="{00000000-0005-0000-0000-000036000000}"/>
    <cellStyle name="Blockout 2 2 2 2" xfId="56" xr:uid="{00000000-0005-0000-0000-000037000000}"/>
    <cellStyle name="Blockout 2 2 3" xfId="57" xr:uid="{00000000-0005-0000-0000-000038000000}"/>
    <cellStyle name="Blockout 2 2 3 2" xfId="58" xr:uid="{00000000-0005-0000-0000-000039000000}"/>
    <cellStyle name="Blockout 2 2 4" xfId="59" xr:uid="{00000000-0005-0000-0000-00003A000000}"/>
    <cellStyle name="Blockout 2 3" xfId="60" xr:uid="{00000000-0005-0000-0000-00003B000000}"/>
    <cellStyle name="Blockout 2 3 2" xfId="61" xr:uid="{00000000-0005-0000-0000-00003C000000}"/>
    <cellStyle name="Blockout 2 4" xfId="62" xr:uid="{00000000-0005-0000-0000-00003D000000}"/>
    <cellStyle name="Blockout 2 4 2" xfId="63" xr:uid="{00000000-0005-0000-0000-00003E000000}"/>
    <cellStyle name="Blockout 2 5" xfId="64" xr:uid="{00000000-0005-0000-0000-00003F000000}"/>
    <cellStyle name="Blockout 3" xfId="65" xr:uid="{00000000-0005-0000-0000-000040000000}"/>
    <cellStyle name="Blockout 3 2" xfId="66" xr:uid="{00000000-0005-0000-0000-000041000000}"/>
    <cellStyle name="Blockout 3 2 2" xfId="67" xr:uid="{00000000-0005-0000-0000-000042000000}"/>
    <cellStyle name="Blockout 3 3" xfId="68" xr:uid="{00000000-0005-0000-0000-000043000000}"/>
    <cellStyle name="Blockout 3 3 2" xfId="69" xr:uid="{00000000-0005-0000-0000-000044000000}"/>
    <cellStyle name="Blockout 3 4" xfId="70" xr:uid="{00000000-0005-0000-0000-000045000000}"/>
    <cellStyle name="Calculation" xfId="71" builtinId="22" customBuiltin="1"/>
    <cellStyle name="Calculation 2" xfId="72" xr:uid="{00000000-0005-0000-0000-000047000000}"/>
    <cellStyle name="Check Cell" xfId="73" builtinId="23" customBuiltin="1"/>
    <cellStyle name="Check Cell 2" xfId="74" xr:uid="{00000000-0005-0000-0000-000049000000}"/>
    <cellStyle name="Comma" xfId="75" builtinId="3"/>
    <cellStyle name="Comma 10" xfId="76" xr:uid="{00000000-0005-0000-0000-00004B000000}"/>
    <cellStyle name="Comma 10 2" xfId="77" xr:uid="{00000000-0005-0000-0000-00004C000000}"/>
    <cellStyle name="Comma 11" xfId="78" xr:uid="{00000000-0005-0000-0000-00004D000000}"/>
    <cellStyle name="Comma 12" xfId="79" xr:uid="{00000000-0005-0000-0000-00004E000000}"/>
    <cellStyle name="Comma 14" xfId="80" xr:uid="{00000000-0005-0000-0000-00004F000000}"/>
    <cellStyle name="Comma 2" xfId="81" xr:uid="{00000000-0005-0000-0000-000050000000}"/>
    <cellStyle name="Comma 2 2" xfId="82" xr:uid="{00000000-0005-0000-0000-000051000000}"/>
    <cellStyle name="Comma 2 2 2" xfId="83" xr:uid="{00000000-0005-0000-0000-000052000000}"/>
    <cellStyle name="Comma 2 2 2 2" xfId="84" xr:uid="{00000000-0005-0000-0000-000053000000}"/>
    <cellStyle name="Comma 2 2 2 2 2" xfId="85" xr:uid="{00000000-0005-0000-0000-000054000000}"/>
    <cellStyle name="Comma 2 2 2 3" xfId="86" xr:uid="{00000000-0005-0000-0000-000055000000}"/>
    <cellStyle name="Comma 2 2 3" xfId="87" xr:uid="{00000000-0005-0000-0000-000056000000}"/>
    <cellStyle name="Comma 2 2 3 2" xfId="88" xr:uid="{00000000-0005-0000-0000-000057000000}"/>
    <cellStyle name="Comma 2 2 4" xfId="89" xr:uid="{00000000-0005-0000-0000-000058000000}"/>
    <cellStyle name="Comma 2 2 4 2" xfId="90" xr:uid="{00000000-0005-0000-0000-000059000000}"/>
    <cellStyle name="Comma 2 2 5" xfId="91" xr:uid="{00000000-0005-0000-0000-00005A000000}"/>
    <cellStyle name="Comma 2 3" xfId="92" xr:uid="{00000000-0005-0000-0000-00005B000000}"/>
    <cellStyle name="Comma 2 3 2" xfId="93" xr:uid="{00000000-0005-0000-0000-00005C000000}"/>
    <cellStyle name="Comma 2 3 2 2" xfId="94" xr:uid="{00000000-0005-0000-0000-00005D000000}"/>
    <cellStyle name="Comma 2 3 3" xfId="95" xr:uid="{00000000-0005-0000-0000-00005E000000}"/>
    <cellStyle name="Comma 2 4" xfId="96" xr:uid="{00000000-0005-0000-0000-00005F000000}"/>
    <cellStyle name="Comma 2 4 2" xfId="97" xr:uid="{00000000-0005-0000-0000-000060000000}"/>
    <cellStyle name="Comma 2 5" xfId="98" xr:uid="{00000000-0005-0000-0000-000061000000}"/>
    <cellStyle name="Comma 2 5 2" xfId="99" xr:uid="{00000000-0005-0000-0000-000062000000}"/>
    <cellStyle name="Comma 2 6" xfId="100" xr:uid="{00000000-0005-0000-0000-000063000000}"/>
    <cellStyle name="Comma 3" xfId="101" xr:uid="{00000000-0005-0000-0000-000064000000}"/>
    <cellStyle name="Comma 3 2" xfId="102" xr:uid="{00000000-0005-0000-0000-000065000000}"/>
    <cellStyle name="Comma 3 2 2" xfId="103" xr:uid="{00000000-0005-0000-0000-000066000000}"/>
    <cellStyle name="Comma 3 2 2 2" xfId="104" xr:uid="{00000000-0005-0000-0000-000067000000}"/>
    <cellStyle name="Comma 3 2 3" xfId="105" xr:uid="{00000000-0005-0000-0000-000068000000}"/>
    <cellStyle name="Comma 3 3" xfId="106" xr:uid="{00000000-0005-0000-0000-000069000000}"/>
    <cellStyle name="Comma 3 3 2" xfId="107" xr:uid="{00000000-0005-0000-0000-00006A000000}"/>
    <cellStyle name="Comma 3 4" xfId="108" xr:uid="{00000000-0005-0000-0000-00006B000000}"/>
    <cellStyle name="Comma 3 4 2" xfId="109" xr:uid="{00000000-0005-0000-0000-00006C000000}"/>
    <cellStyle name="Comma 3 5" xfId="110" xr:uid="{00000000-0005-0000-0000-00006D000000}"/>
    <cellStyle name="Comma 4" xfId="111" xr:uid="{00000000-0005-0000-0000-00006E000000}"/>
    <cellStyle name="Comma 4 2" xfId="112" xr:uid="{00000000-0005-0000-0000-00006F000000}"/>
    <cellStyle name="Comma 4 2 2" xfId="113" xr:uid="{00000000-0005-0000-0000-000070000000}"/>
    <cellStyle name="Comma 4 3" xfId="114" xr:uid="{00000000-0005-0000-0000-000071000000}"/>
    <cellStyle name="Comma 4 3 2" xfId="115" xr:uid="{00000000-0005-0000-0000-000072000000}"/>
    <cellStyle name="Comma 4 4" xfId="116" xr:uid="{00000000-0005-0000-0000-000073000000}"/>
    <cellStyle name="Comma 5" xfId="117" xr:uid="{00000000-0005-0000-0000-000074000000}"/>
    <cellStyle name="Comma 5 2" xfId="118" xr:uid="{00000000-0005-0000-0000-000075000000}"/>
    <cellStyle name="Comma 5 2 2" xfId="119" xr:uid="{00000000-0005-0000-0000-000076000000}"/>
    <cellStyle name="Comma 5 3" xfId="120" xr:uid="{00000000-0005-0000-0000-000077000000}"/>
    <cellStyle name="Comma 6" xfId="121" xr:uid="{00000000-0005-0000-0000-000078000000}"/>
    <cellStyle name="Comma 6 2" xfId="122" xr:uid="{00000000-0005-0000-0000-000079000000}"/>
    <cellStyle name="Comma 6 2 2" xfId="123" xr:uid="{00000000-0005-0000-0000-00007A000000}"/>
    <cellStyle name="Comma 6 2 2 2" xfId="124" xr:uid="{00000000-0005-0000-0000-00007B000000}"/>
    <cellStyle name="Comma 6 2 3" xfId="125" xr:uid="{00000000-0005-0000-0000-00007C000000}"/>
    <cellStyle name="Comma 6 3" xfId="126" xr:uid="{00000000-0005-0000-0000-00007D000000}"/>
    <cellStyle name="Comma 6 3 2" xfId="127" xr:uid="{00000000-0005-0000-0000-00007E000000}"/>
    <cellStyle name="Comma 6 4" xfId="128" xr:uid="{00000000-0005-0000-0000-00007F000000}"/>
    <cellStyle name="Comma 7" xfId="129" xr:uid="{00000000-0005-0000-0000-000080000000}"/>
    <cellStyle name="Comma 7 2" xfId="130" xr:uid="{00000000-0005-0000-0000-000081000000}"/>
    <cellStyle name="Comma 7 2 2" xfId="131" xr:uid="{00000000-0005-0000-0000-000082000000}"/>
    <cellStyle name="Comma 7 3" xfId="132" xr:uid="{00000000-0005-0000-0000-000083000000}"/>
    <cellStyle name="Comma 8" xfId="133" xr:uid="{00000000-0005-0000-0000-000084000000}"/>
    <cellStyle name="Comma 8 2" xfId="134" xr:uid="{00000000-0005-0000-0000-000085000000}"/>
    <cellStyle name="Comma 8 2 2" xfId="135" xr:uid="{00000000-0005-0000-0000-000086000000}"/>
    <cellStyle name="Comma 8 3" xfId="136" xr:uid="{00000000-0005-0000-0000-000087000000}"/>
    <cellStyle name="Comma 9" xfId="137" xr:uid="{00000000-0005-0000-0000-000088000000}"/>
    <cellStyle name="Comma 9 2" xfId="138" xr:uid="{00000000-0005-0000-0000-000089000000}"/>
    <cellStyle name="Currency 2" xfId="139" xr:uid="{00000000-0005-0000-0000-00008A000000}"/>
    <cellStyle name="Currency 2 2" xfId="140" xr:uid="{00000000-0005-0000-0000-00008B000000}"/>
    <cellStyle name="Currency 2 2 2" xfId="141" xr:uid="{00000000-0005-0000-0000-00008C000000}"/>
    <cellStyle name="Currency 2 3" xfId="142" xr:uid="{00000000-0005-0000-0000-00008D000000}"/>
    <cellStyle name="Currency 2 3 2" xfId="143" xr:uid="{00000000-0005-0000-0000-00008E000000}"/>
    <cellStyle name="Currency 2 4" xfId="144" xr:uid="{00000000-0005-0000-0000-00008F000000}"/>
    <cellStyle name="Explanatory Text" xfId="145" builtinId="53" customBuiltin="1"/>
    <cellStyle name="Good" xfId="146" builtinId="26" customBuiltin="1"/>
    <cellStyle name="Good 2" xfId="147" xr:uid="{00000000-0005-0000-0000-000092000000}"/>
    <cellStyle name="Heading 1" xfId="148" builtinId="16" customBuiltin="1"/>
    <cellStyle name="Heading 2" xfId="149" builtinId="17" customBuiltin="1"/>
    <cellStyle name="Heading 3" xfId="150" builtinId="18" customBuiltin="1"/>
    <cellStyle name="Heading 4" xfId="151" builtinId="19" customBuiltin="1"/>
    <cellStyle name="Hyperlink" xfId="152" builtinId="8"/>
    <cellStyle name="Input" xfId="153" builtinId="20" customBuiltin="1"/>
    <cellStyle name="Input 2" xfId="154" xr:uid="{00000000-0005-0000-0000-000099000000}"/>
    <cellStyle name="Input1" xfId="155" xr:uid="{00000000-0005-0000-0000-00009A000000}"/>
    <cellStyle name="Input1 2" xfId="156" xr:uid="{00000000-0005-0000-0000-00009B000000}"/>
    <cellStyle name="Input1 2 2" xfId="157" xr:uid="{00000000-0005-0000-0000-00009C000000}"/>
    <cellStyle name="Input1 2 2 2" xfId="158" xr:uid="{00000000-0005-0000-0000-00009D000000}"/>
    <cellStyle name="Input1 2 2 2 2" xfId="159" xr:uid="{00000000-0005-0000-0000-00009E000000}"/>
    <cellStyle name="Input1 2 2 3" xfId="160" xr:uid="{00000000-0005-0000-0000-00009F000000}"/>
    <cellStyle name="Input1 2 2 3 2" xfId="161" xr:uid="{00000000-0005-0000-0000-0000A0000000}"/>
    <cellStyle name="Input1 2 2 4" xfId="162" xr:uid="{00000000-0005-0000-0000-0000A1000000}"/>
    <cellStyle name="Input1 2 3" xfId="163" xr:uid="{00000000-0005-0000-0000-0000A2000000}"/>
    <cellStyle name="Input1 2 3 2" xfId="164" xr:uid="{00000000-0005-0000-0000-0000A3000000}"/>
    <cellStyle name="Input1 2 4" xfId="165" xr:uid="{00000000-0005-0000-0000-0000A4000000}"/>
    <cellStyle name="Input1 2 4 2" xfId="166" xr:uid="{00000000-0005-0000-0000-0000A5000000}"/>
    <cellStyle name="Input1 2 5" xfId="167" xr:uid="{00000000-0005-0000-0000-0000A6000000}"/>
    <cellStyle name="Input1 3" xfId="168" xr:uid="{00000000-0005-0000-0000-0000A7000000}"/>
    <cellStyle name="Input1 3 2" xfId="169" xr:uid="{00000000-0005-0000-0000-0000A8000000}"/>
    <cellStyle name="Input1 3 2 2" xfId="170" xr:uid="{00000000-0005-0000-0000-0000A9000000}"/>
    <cellStyle name="Input1 3 3" xfId="171" xr:uid="{00000000-0005-0000-0000-0000AA000000}"/>
    <cellStyle name="Input1 3 3 2" xfId="172" xr:uid="{00000000-0005-0000-0000-0000AB000000}"/>
    <cellStyle name="Input1 3 4" xfId="173" xr:uid="{00000000-0005-0000-0000-0000AC000000}"/>
    <cellStyle name="Input1 4" xfId="174" xr:uid="{00000000-0005-0000-0000-0000AD000000}"/>
    <cellStyle name="Input1 4 2" xfId="175" xr:uid="{00000000-0005-0000-0000-0000AE000000}"/>
    <cellStyle name="Input2" xfId="176" xr:uid="{00000000-0005-0000-0000-0000AF000000}"/>
    <cellStyle name="Input2 2" xfId="177" xr:uid="{00000000-0005-0000-0000-0000B0000000}"/>
    <cellStyle name="Input2 2 2" xfId="178" xr:uid="{00000000-0005-0000-0000-0000B1000000}"/>
    <cellStyle name="Input3" xfId="179" xr:uid="{00000000-0005-0000-0000-0000B2000000}"/>
    <cellStyle name="Input3 2" xfId="180" xr:uid="{00000000-0005-0000-0000-0000B3000000}"/>
    <cellStyle name="Input3 2 2" xfId="181" xr:uid="{00000000-0005-0000-0000-0000B4000000}"/>
    <cellStyle name="Input3 2 2 2" xfId="182" xr:uid="{00000000-0005-0000-0000-0000B5000000}"/>
    <cellStyle name="Input3 2 2 2 2" xfId="183" xr:uid="{00000000-0005-0000-0000-0000B6000000}"/>
    <cellStyle name="Input3 2 2 3" xfId="184" xr:uid="{00000000-0005-0000-0000-0000B7000000}"/>
    <cellStyle name="Input3 2 2 3 2" xfId="185" xr:uid="{00000000-0005-0000-0000-0000B8000000}"/>
    <cellStyle name="Input3 2 2 4" xfId="186" xr:uid="{00000000-0005-0000-0000-0000B9000000}"/>
    <cellStyle name="Input3 2 3" xfId="187" xr:uid="{00000000-0005-0000-0000-0000BA000000}"/>
    <cellStyle name="Input3 2 3 2" xfId="188" xr:uid="{00000000-0005-0000-0000-0000BB000000}"/>
    <cellStyle name="Input3 2 4" xfId="189" xr:uid="{00000000-0005-0000-0000-0000BC000000}"/>
    <cellStyle name="Input3 2 4 2" xfId="190" xr:uid="{00000000-0005-0000-0000-0000BD000000}"/>
    <cellStyle name="Input3 2 5" xfId="191" xr:uid="{00000000-0005-0000-0000-0000BE000000}"/>
    <cellStyle name="Input3 3" xfId="192" xr:uid="{00000000-0005-0000-0000-0000BF000000}"/>
    <cellStyle name="Input3 3 2" xfId="193" xr:uid="{00000000-0005-0000-0000-0000C0000000}"/>
    <cellStyle name="Input3 3 2 2" xfId="194" xr:uid="{00000000-0005-0000-0000-0000C1000000}"/>
    <cellStyle name="Input3 3 3" xfId="195" xr:uid="{00000000-0005-0000-0000-0000C2000000}"/>
    <cellStyle name="Input3 3 3 2" xfId="196" xr:uid="{00000000-0005-0000-0000-0000C3000000}"/>
    <cellStyle name="Input3 3 4" xfId="197" xr:uid="{00000000-0005-0000-0000-0000C4000000}"/>
    <cellStyle name="Linked Cell" xfId="198" builtinId="24" customBuiltin="1"/>
    <cellStyle name="Neutral" xfId="199" builtinId="28" customBuiltin="1"/>
    <cellStyle name="Neutral 2" xfId="200" xr:uid="{00000000-0005-0000-0000-0000C7000000}"/>
    <cellStyle name="Normal" xfId="0" builtinId="0"/>
    <cellStyle name="Normal 2" xfId="201" xr:uid="{00000000-0005-0000-0000-0000C9000000}"/>
    <cellStyle name="Normal 2 2" xfId="202" xr:uid="{00000000-0005-0000-0000-0000CA000000}"/>
    <cellStyle name="Normal 2 4 3" xfId="203" xr:uid="{00000000-0005-0000-0000-0000CB000000}"/>
    <cellStyle name="Normal 3" xfId="204" xr:uid="{00000000-0005-0000-0000-0000CC000000}"/>
    <cellStyle name="Normal 3 2" xfId="205" xr:uid="{00000000-0005-0000-0000-0000CD000000}"/>
    <cellStyle name="Normal 3 2 2" xfId="206" xr:uid="{00000000-0005-0000-0000-0000CE000000}"/>
    <cellStyle name="Normal 4" xfId="207" xr:uid="{00000000-0005-0000-0000-0000CF000000}"/>
    <cellStyle name="Normal 5" xfId="208" xr:uid="{00000000-0005-0000-0000-0000D0000000}"/>
    <cellStyle name="Normal 6" xfId="209" xr:uid="{00000000-0005-0000-0000-0000D1000000}"/>
    <cellStyle name="Normal_2010 06 02 - Urgent RIN for Vic DNSPs revised proposals" xfId="210" xr:uid="{00000000-0005-0000-0000-0000D2000000}"/>
    <cellStyle name="Normal_2010 06 22 - AA - Scheme Templates for data collection" xfId="211" xr:uid="{00000000-0005-0000-0000-0000D3000000}"/>
    <cellStyle name="Normal_2010 06 22 - IE - Scheme Template for data collection" xfId="212" xr:uid="{00000000-0005-0000-0000-0000D4000000}"/>
    <cellStyle name="Normal_2010 06 22 - IE - Scheme Template for data collection 3" xfId="213" xr:uid="{00000000-0005-0000-0000-0000D5000000}"/>
    <cellStyle name="Normal_Book1" xfId="214" xr:uid="{00000000-0005-0000-0000-0000D6000000}"/>
    <cellStyle name="Normal_D11 2371025  Financial information - 2012 Draft RIN - Ausgrid" xfId="215" xr:uid="{00000000-0005-0000-0000-0000D7000000}"/>
    <cellStyle name="Normal_D11 2371025  Financial information - 2012 Draft RIN - Ausgrid 2" xfId="216" xr:uid="{00000000-0005-0000-0000-0000D8000000}"/>
    <cellStyle name="Normal_D11 2371025  Financial information - 2012 Draft RIN - Ausgrid 2 2" xfId="217" xr:uid="{00000000-0005-0000-0000-0000D9000000}"/>
    <cellStyle name="Normal_D11 2371025  Financial information - 2012 Draft RIN - Ausgrid 3" xfId="218" xr:uid="{00000000-0005-0000-0000-0000DA000000}"/>
    <cellStyle name="Normal_D12 1569  Opex, DMIS, EBSS - 2012 draft RIN - Ausgrid" xfId="219" xr:uid="{00000000-0005-0000-0000-0000DB000000}"/>
    <cellStyle name="Normal_D12 16703  Overheads, Avoided Cost, ACS, Demand and Revenue - 2012 draft RIN - Ausgrid" xfId="220" xr:uid="{00000000-0005-0000-0000-0000DC000000}"/>
    <cellStyle name="Normal_D12 16703  Overheads, Avoided Cost, ACS, Demand and Revenue - 2012 draft RIN - Ausgrid 2" xfId="221" xr:uid="{00000000-0005-0000-0000-0000DD000000}"/>
    <cellStyle name="Normal_D12 16703  Overheads, Avoided Cost, ACS, Demand and Revenue - 2012 draft RIN - Ausgrid 3" xfId="222" xr:uid="{00000000-0005-0000-0000-0000DE000000}"/>
    <cellStyle name="Normal_D12 16703  Overheads, Avoided Cost, ACS, Demand and Revenue - 2012 draft RIN - Ausgrid 4" xfId="223" xr:uid="{00000000-0005-0000-0000-0000DF000000}"/>
    <cellStyle name="Normal_Sheet1" xfId="224" xr:uid="{00000000-0005-0000-0000-0000E0000000}"/>
    <cellStyle name="Normal_Sheet1 2 2" xfId="225" xr:uid="{00000000-0005-0000-0000-0000E1000000}"/>
    <cellStyle name="Note" xfId="226" builtinId="10" customBuiltin="1"/>
    <cellStyle name="Note 2" xfId="227" xr:uid="{00000000-0005-0000-0000-0000E3000000}"/>
    <cellStyle name="Note 2 2" xfId="228" xr:uid="{00000000-0005-0000-0000-0000E4000000}"/>
    <cellStyle name="Output" xfId="229" builtinId="21" customBuiltin="1"/>
    <cellStyle name="Output 2" xfId="230" xr:uid="{00000000-0005-0000-0000-0000E6000000}"/>
    <cellStyle name="Percent" xfId="231" builtinId="5"/>
    <cellStyle name="Percent 2" xfId="232" xr:uid="{00000000-0005-0000-0000-0000E8000000}"/>
    <cellStyle name="Percent 2 2" xfId="233" xr:uid="{00000000-0005-0000-0000-0000E9000000}"/>
    <cellStyle name="Percent 3" xfId="234" xr:uid="{00000000-0005-0000-0000-0000EA000000}"/>
    <cellStyle name="Percent 4" xfId="235" xr:uid="{00000000-0005-0000-0000-0000EB000000}"/>
    <cellStyle name="Style 1" xfId="236" xr:uid="{00000000-0005-0000-0000-0000EC000000}"/>
    <cellStyle name="Style 1 2" xfId="237" xr:uid="{00000000-0005-0000-0000-0000ED000000}"/>
    <cellStyle name="Style 1 2 2" xfId="238" xr:uid="{00000000-0005-0000-0000-0000EE000000}"/>
    <cellStyle name="Style 1 2 2 2" xfId="239" xr:uid="{00000000-0005-0000-0000-0000EF000000}"/>
    <cellStyle name="Style 1 3" xfId="240" xr:uid="{00000000-0005-0000-0000-0000F0000000}"/>
    <cellStyle name="Style 1 3 2" xfId="241" xr:uid="{00000000-0005-0000-0000-0000F1000000}"/>
    <cellStyle name="Style 1 4" xfId="242" xr:uid="{00000000-0005-0000-0000-0000F2000000}"/>
    <cellStyle name="Style 1 4 2" xfId="243" xr:uid="{00000000-0005-0000-0000-0000F3000000}"/>
    <cellStyle name="Title" xfId="244" builtinId="15" customBuiltin="1"/>
    <cellStyle name="Total" xfId="245" builtinId="25" customBuiltin="1"/>
    <cellStyle name="Warning Text" xfId="246" builtinId="11" customBuiltin="1"/>
  </cellStyles>
  <dxfs count="9">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fill>
        <patternFill patternType="solid">
          <fgColor indexed="64"/>
          <bgColor theme="3" tint="0.599993896298104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3. Statement of pipeline assets'!Print_Area"/><Relationship Id="rId13" Type="http://schemas.openxmlformats.org/officeDocument/2006/relationships/hyperlink" Target="#'3.4 Shared supporting assets'!Print_Area"/><Relationship Id="rId18" Type="http://schemas.openxmlformats.org/officeDocument/2006/relationships/hyperlink" Target="#'4.1 Pipelines capex'!Print_Area"/><Relationship Id="rId3" Type="http://schemas.openxmlformats.org/officeDocument/2006/relationships/hyperlink" Target="#'2. Revenues and expenses'!Print_Area"/><Relationship Id="rId7" Type="http://schemas.openxmlformats.org/officeDocument/2006/relationships/hyperlink" Target="#'2.4 Shared costs'!Print_Area"/><Relationship Id="rId12" Type="http://schemas.openxmlformats.org/officeDocument/2006/relationships/hyperlink" Target="#'2.1 Revenue by service'!Print_Area"/><Relationship Id="rId17" Type="http://schemas.openxmlformats.org/officeDocument/2006/relationships/hyperlink" Target="#'3.2 Pipeline asset impairment'!Print_Area"/><Relationship Id="rId2" Type="http://schemas.openxmlformats.org/officeDocument/2006/relationships/hyperlink" Target="#'1. Pipeline information'!A1"/><Relationship Id="rId16" Type="http://schemas.openxmlformats.org/officeDocument/2006/relationships/hyperlink" Target="#'5.1 Exempt WAP services'!Print_Area"/><Relationship Id="rId20" Type="http://schemas.openxmlformats.org/officeDocument/2006/relationships/hyperlink" Target="#Summary!A1"/><Relationship Id="rId1" Type="http://schemas.openxmlformats.org/officeDocument/2006/relationships/hyperlink" Target="#Cover!A1"/><Relationship Id="rId6" Type="http://schemas.openxmlformats.org/officeDocument/2006/relationships/hyperlink" Target="#'1.1 Financial performance'!Print_Area"/><Relationship Id="rId11" Type="http://schemas.openxmlformats.org/officeDocument/2006/relationships/hyperlink" Target="#'3.1 Pipeline asset useful life'!Print_Area"/><Relationship Id="rId5" Type="http://schemas.openxmlformats.org/officeDocument/2006/relationships/hyperlink" Target="#'2.2 Revenue contributions '!Print_Area"/><Relationship Id="rId15" Type="http://schemas.openxmlformats.org/officeDocument/2006/relationships/hyperlink" Target="#'3.3 Depreciation amortisation'!Print_Area"/><Relationship Id="rId10" Type="http://schemas.openxmlformats.org/officeDocument/2006/relationships/hyperlink" Target="#'6. Notes'!Print_Area"/><Relationship Id="rId19" Type="http://schemas.openxmlformats.org/officeDocument/2006/relationships/hyperlink" Target="#'Amendment record'!A1"/><Relationship Id="rId4" Type="http://schemas.openxmlformats.org/officeDocument/2006/relationships/hyperlink" Target="#'2.3 Indirect revenue'!Print_Area"/><Relationship Id="rId9" Type="http://schemas.openxmlformats.org/officeDocument/2006/relationships/hyperlink" Target="#'5. Weighted average price'!Print_Area"/><Relationship Id="rId14" Type="http://schemas.openxmlformats.org/officeDocument/2006/relationships/hyperlink" Target="#'4 Recovered capital'!Print_Area"/></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1</xdr:col>
      <xdr:colOff>374650</xdr:colOff>
      <xdr:row>5</xdr:row>
      <xdr:rowOff>28575</xdr:rowOff>
    </xdr:from>
    <xdr:to>
      <xdr:col>4</xdr:col>
      <xdr:colOff>412907</xdr:colOff>
      <xdr:row>7</xdr:row>
      <xdr:rowOff>186704</xdr:rowOff>
    </xdr:to>
    <xdr:sp macro="" textlink="">
      <xdr:nvSpPr>
        <xdr:cNvPr id="3073" name="AutoShape 15">
          <a:hlinkClick xmlns:r="http://schemas.openxmlformats.org/officeDocument/2006/relationships" r:id="rId1"/>
          <a:extLst>
            <a:ext uri="{FF2B5EF4-FFF2-40B4-BE49-F238E27FC236}">
              <a16:creationId xmlns:a16="http://schemas.microsoft.com/office/drawing/2014/main" id="{37FAD65C-D141-5D04-D8D2-720DE222A6AC}"/>
            </a:ext>
          </a:extLst>
        </xdr:cNvPr>
        <xdr:cNvSpPr>
          <a:spLocks noChangeArrowheads="1"/>
        </xdr:cNvSpPr>
      </xdr:nvSpPr>
      <xdr:spPr bwMode="auto">
        <a:xfrm>
          <a:off x="771525" y="1990725"/>
          <a:ext cx="2524125" cy="542925"/>
        </a:xfrm>
        <a:prstGeom prst="bevel">
          <a:avLst>
            <a:gd name="adj" fmla="val 12500"/>
          </a:avLst>
        </a:prstGeom>
        <a:solidFill>
          <a:srgbClr val="C0C0C0">
            <a:alpha val="89803"/>
          </a:srgbClr>
        </a:solidFill>
        <a:ln>
          <a:noFill/>
        </a:ln>
      </xdr:spPr>
      <xdr:txBody>
        <a:bodyPr vertOverflow="clip" wrap="square" lIns="180000" tIns="45720" rIns="180000" bIns="45720" anchor="ctr"/>
        <a:lstStyle/>
        <a:p>
          <a:pPr algn="l" rtl="0">
            <a:defRPr sz="1000"/>
          </a:pPr>
          <a:r>
            <a:rPr lang="en-AU" sz="1000" b="1" i="0" u="none" strike="noStrike" baseline="0">
              <a:solidFill>
                <a:srgbClr val="000080"/>
              </a:solidFill>
              <a:latin typeface="Arial"/>
              <a:cs typeface="Arial"/>
            </a:rPr>
            <a:t>Cover sheet</a:t>
          </a:r>
        </a:p>
      </xdr:txBody>
    </xdr:sp>
    <xdr:clientData/>
  </xdr:twoCellAnchor>
  <xdr:twoCellAnchor>
    <xdr:from>
      <xdr:col>2</xdr:col>
      <xdr:colOff>27930</xdr:colOff>
      <xdr:row>13</xdr:row>
      <xdr:rowOff>171404</xdr:rowOff>
    </xdr:from>
    <xdr:to>
      <xdr:col>4</xdr:col>
      <xdr:colOff>491599</xdr:colOff>
      <xdr:row>16</xdr:row>
      <xdr:rowOff>142767</xdr:rowOff>
    </xdr:to>
    <xdr:sp macro="" textlink="">
      <xdr:nvSpPr>
        <xdr:cNvPr id="3075" name="AutoShape 2">
          <a:hlinkClick xmlns:r="http://schemas.openxmlformats.org/officeDocument/2006/relationships" r:id="rId2"/>
          <a:extLst>
            <a:ext uri="{FF2B5EF4-FFF2-40B4-BE49-F238E27FC236}">
              <a16:creationId xmlns:a16="http://schemas.microsoft.com/office/drawing/2014/main" id="{725D513D-B1EB-3ED2-48EA-0CBA443C1B29}"/>
            </a:ext>
          </a:extLst>
        </xdr:cNvPr>
        <xdr:cNvSpPr>
          <a:spLocks noChangeArrowheads="1"/>
        </xdr:cNvSpPr>
      </xdr:nvSpPr>
      <xdr:spPr bwMode="auto">
        <a:xfrm>
          <a:off x="846666" y="2801500"/>
          <a:ext cx="2648659" cy="55759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1. Pipeline information</a:t>
          </a:r>
        </a:p>
      </xdr:txBody>
    </xdr:sp>
    <xdr:clientData/>
  </xdr:twoCellAnchor>
  <xdr:twoCellAnchor>
    <xdr:from>
      <xdr:col>2</xdr:col>
      <xdr:colOff>30575</xdr:colOff>
      <xdr:row>21</xdr:row>
      <xdr:rowOff>93059</xdr:rowOff>
    </xdr:from>
    <xdr:to>
      <xdr:col>4</xdr:col>
      <xdr:colOff>492293</xdr:colOff>
      <xdr:row>24</xdr:row>
      <xdr:rowOff>29418</xdr:rowOff>
    </xdr:to>
    <xdr:sp macro="" textlink="">
      <xdr:nvSpPr>
        <xdr:cNvPr id="3076" name="AutoShape 2">
          <a:hlinkClick xmlns:r="http://schemas.openxmlformats.org/officeDocument/2006/relationships" r:id="rId3"/>
          <a:extLst>
            <a:ext uri="{FF2B5EF4-FFF2-40B4-BE49-F238E27FC236}">
              <a16:creationId xmlns:a16="http://schemas.microsoft.com/office/drawing/2014/main" id="{E70C1552-4C7E-2794-CFE4-0F4549277264}"/>
            </a:ext>
          </a:extLst>
        </xdr:cNvPr>
        <xdr:cNvSpPr>
          <a:spLocks noChangeArrowheads="1"/>
        </xdr:cNvSpPr>
      </xdr:nvSpPr>
      <xdr:spPr bwMode="auto">
        <a:xfrm>
          <a:off x="833436" y="4294642"/>
          <a:ext cx="2650711" cy="551207"/>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 Revenues and expenses</a:t>
          </a:r>
        </a:p>
      </xdr:txBody>
    </xdr:sp>
    <xdr:clientData/>
  </xdr:twoCellAnchor>
  <xdr:twoCellAnchor>
    <xdr:from>
      <xdr:col>2</xdr:col>
      <xdr:colOff>636037</xdr:colOff>
      <xdr:row>33</xdr:row>
      <xdr:rowOff>55146</xdr:rowOff>
    </xdr:from>
    <xdr:to>
      <xdr:col>5</xdr:col>
      <xdr:colOff>3591</xdr:colOff>
      <xdr:row>35</xdr:row>
      <xdr:rowOff>192323</xdr:rowOff>
    </xdr:to>
    <xdr:sp macro="" textlink="">
      <xdr:nvSpPr>
        <xdr:cNvPr id="3078" name="AutoShape 2">
          <a:hlinkClick xmlns:r="http://schemas.openxmlformats.org/officeDocument/2006/relationships" r:id="rId4"/>
          <a:extLst>
            <a:ext uri="{FF2B5EF4-FFF2-40B4-BE49-F238E27FC236}">
              <a16:creationId xmlns:a16="http://schemas.microsoft.com/office/drawing/2014/main" id="{6AD1BED0-D28C-423A-4357-351EF72EE365}"/>
            </a:ext>
          </a:extLst>
        </xdr:cNvPr>
        <xdr:cNvSpPr>
          <a:spLocks noChangeArrowheads="1"/>
        </xdr:cNvSpPr>
      </xdr:nvSpPr>
      <xdr:spPr bwMode="auto">
        <a:xfrm>
          <a:off x="1267448" y="6579035"/>
          <a:ext cx="2639148" cy="542134"/>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2.3 Indirect revenue</a:t>
          </a:r>
        </a:p>
      </xdr:txBody>
    </xdr:sp>
    <xdr:clientData/>
  </xdr:twoCellAnchor>
  <xdr:twoCellAnchor>
    <xdr:from>
      <xdr:col>2</xdr:col>
      <xdr:colOff>637718</xdr:colOff>
      <xdr:row>29</xdr:row>
      <xdr:rowOff>85404</xdr:rowOff>
    </xdr:from>
    <xdr:to>
      <xdr:col>5</xdr:col>
      <xdr:colOff>2312</xdr:colOff>
      <xdr:row>32</xdr:row>
      <xdr:rowOff>28297</xdr:rowOff>
    </xdr:to>
    <xdr:sp macro="" textlink="">
      <xdr:nvSpPr>
        <xdr:cNvPr id="3090" name="AutoShape 2">
          <a:hlinkClick xmlns:r="http://schemas.openxmlformats.org/officeDocument/2006/relationships" r:id="rId5"/>
          <a:extLst>
            <a:ext uri="{FF2B5EF4-FFF2-40B4-BE49-F238E27FC236}">
              <a16:creationId xmlns:a16="http://schemas.microsoft.com/office/drawing/2014/main" id="{CC259690-CF19-E276-1754-1EB09D44D0B3}"/>
            </a:ext>
          </a:extLst>
        </xdr:cNvPr>
        <xdr:cNvSpPr>
          <a:spLocks noChangeArrowheads="1"/>
        </xdr:cNvSpPr>
      </xdr:nvSpPr>
      <xdr:spPr bwMode="auto">
        <a:xfrm>
          <a:off x="1278654" y="5826724"/>
          <a:ext cx="2639208" cy="541682"/>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2.2 Revenue contributions</a:t>
          </a:r>
        </a:p>
      </xdr:txBody>
    </xdr:sp>
    <xdr:clientData/>
  </xdr:twoCellAnchor>
  <xdr:twoCellAnchor>
    <xdr:from>
      <xdr:col>2</xdr:col>
      <xdr:colOff>628004</xdr:colOff>
      <xdr:row>17</xdr:row>
      <xdr:rowOff>158143</xdr:rowOff>
    </xdr:from>
    <xdr:to>
      <xdr:col>5</xdr:col>
      <xdr:colOff>8984</xdr:colOff>
      <xdr:row>19</xdr:row>
      <xdr:rowOff>192780</xdr:rowOff>
    </xdr:to>
    <xdr:sp macro="" textlink="">
      <xdr:nvSpPr>
        <xdr:cNvPr id="3148" name="AutoShape 2">
          <a:hlinkClick xmlns:r="http://schemas.openxmlformats.org/officeDocument/2006/relationships" r:id="rId6"/>
          <a:extLst>
            <a:ext uri="{FF2B5EF4-FFF2-40B4-BE49-F238E27FC236}">
              <a16:creationId xmlns:a16="http://schemas.microsoft.com/office/drawing/2014/main" id="{C5C0745F-6D17-0E53-D3A1-88D1AAD6CF38}"/>
            </a:ext>
          </a:extLst>
        </xdr:cNvPr>
        <xdr:cNvSpPr>
          <a:spLocks noChangeArrowheads="1"/>
        </xdr:cNvSpPr>
      </xdr:nvSpPr>
      <xdr:spPr bwMode="auto">
        <a:xfrm>
          <a:off x="1256240" y="3561283"/>
          <a:ext cx="2648721" cy="494472"/>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1.1 Financial performance</a:t>
          </a:r>
        </a:p>
      </xdr:txBody>
    </xdr:sp>
    <xdr:clientData/>
  </xdr:twoCellAnchor>
  <xdr:twoCellAnchor>
    <xdr:from>
      <xdr:col>2</xdr:col>
      <xdr:colOff>628006</xdr:colOff>
      <xdr:row>37</xdr:row>
      <xdr:rowOff>37592</xdr:rowOff>
    </xdr:from>
    <xdr:to>
      <xdr:col>5</xdr:col>
      <xdr:colOff>8985</xdr:colOff>
      <xdr:row>39</xdr:row>
      <xdr:rowOff>188293</xdr:rowOff>
    </xdr:to>
    <xdr:sp macro="" textlink="">
      <xdr:nvSpPr>
        <xdr:cNvPr id="3155" name="AutoShape 2">
          <a:hlinkClick xmlns:r="http://schemas.openxmlformats.org/officeDocument/2006/relationships" r:id="rId7"/>
          <a:extLst>
            <a:ext uri="{FF2B5EF4-FFF2-40B4-BE49-F238E27FC236}">
              <a16:creationId xmlns:a16="http://schemas.microsoft.com/office/drawing/2014/main" id="{D3019A19-5A74-E956-DBF5-02A239394CD5}"/>
            </a:ext>
          </a:extLst>
        </xdr:cNvPr>
        <xdr:cNvSpPr>
          <a:spLocks noChangeArrowheads="1"/>
        </xdr:cNvSpPr>
      </xdr:nvSpPr>
      <xdr:spPr bwMode="auto">
        <a:xfrm>
          <a:off x="1256242" y="7350399"/>
          <a:ext cx="2648720" cy="542687"/>
        </a:xfrm>
        <a:prstGeom prst="bevel">
          <a:avLst>
            <a:gd name="adj" fmla="val 12500"/>
          </a:avLst>
        </a:prstGeom>
        <a:solidFill>
          <a:srgbClr val="C0C0C0">
            <a:alpha val="89803"/>
          </a:srgbClr>
        </a:solidFill>
        <a:ln>
          <a:noFill/>
        </a:ln>
        <a:effectLst/>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2.4 Shared costs</a:t>
          </a:r>
        </a:p>
      </xdr:txBody>
    </xdr:sp>
    <xdr:clientData/>
  </xdr:twoCellAnchor>
  <xdr:twoCellAnchor>
    <xdr:from>
      <xdr:col>6</xdr:col>
      <xdr:colOff>80975</xdr:colOff>
      <xdr:row>5</xdr:row>
      <xdr:rowOff>54588</xdr:rowOff>
    </xdr:from>
    <xdr:to>
      <xdr:col>8</xdr:col>
      <xdr:colOff>540044</xdr:colOff>
      <xdr:row>7</xdr:row>
      <xdr:rowOff>191799</xdr:rowOff>
    </xdr:to>
    <xdr:sp macro="" textlink="">
      <xdr:nvSpPr>
        <xdr:cNvPr id="3157" name="AutoShape 2">
          <a:hlinkClick xmlns:r="http://schemas.openxmlformats.org/officeDocument/2006/relationships" r:id="rId8"/>
          <a:extLst>
            <a:ext uri="{FF2B5EF4-FFF2-40B4-BE49-F238E27FC236}">
              <a16:creationId xmlns:a16="http://schemas.microsoft.com/office/drawing/2014/main" id="{4FE1E432-E07D-AE8B-8EAF-BBDAF0761EF6}"/>
            </a:ext>
          </a:extLst>
        </xdr:cNvPr>
        <xdr:cNvSpPr>
          <a:spLocks noChangeArrowheads="1"/>
        </xdr:cNvSpPr>
      </xdr:nvSpPr>
      <xdr:spPr bwMode="auto">
        <a:xfrm>
          <a:off x="4659877" y="1167172"/>
          <a:ext cx="2657061" cy="542134"/>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 Statement of pipeline assets</a:t>
          </a:r>
        </a:p>
      </xdr:txBody>
    </xdr:sp>
    <xdr:clientData/>
  </xdr:twoCellAnchor>
  <xdr:twoCellAnchor>
    <xdr:from>
      <xdr:col>6</xdr:col>
      <xdr:colOff>176260</xdr:colOff>
      <xdr:row>32</xdr:row>
      <xdr:rowOff>163091</xdr:rowOff>
    </xdr:from>
    <xdr:to>
      <xdr:col>8</xdr:col>
      <xdr:colOff>570452</xdr:colOff>
      <xdr:row>35</xdr:row>
      <xdr:rowOff>115627</xdr:rowOff>
    </xdr:to>
    <xdr:sp macro="" textlink="">
      <xdr:nvSpPr>
        <xdr:cNvPr id="3173" name="AutoShape 2">
          <a:hlinkClick xmlns:r="http://schemas.openxmlformats.org/officeDocument/2006/relationships" r:id="rId9"/>
          <a:extLst>
            <a:ext uri="{FF2B5EF4-FFF2-40B4-BE49-F238E27FC236}">
              <a16:creationId xmlns:a16="http://schemas.microsoft.com/office/drawing/2014/main" id="{D7898F72-9729-D8A1-74D1-DEC25A0DC250}"/>
            </a:ext>
          </a:extLst>
        </xdr:cNvPr>
        <xdr:cNvSpPr>
          <a:spLocks noChangeAspect="1" noChangeArrowheads="1"/>
        </xdr:cNvSpPr>
      </xdr:nvSpPr>
      <xdr:spPr bwMode="auto">
        <a:xfrm>
          <a:off x="4723412" y="6442919"/>
          <a:ext cx="2639148" cy="55759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5. Weighted average price</a:t>
          </a:r>
        </a:p>
      </xdr:txBody>
    </xdr:sp>
    <xdr:clientData/>
  </xdr:twoCellAnchor>
  <xdr:twoCellAnchor>
    <xdr:from>
      <xdr:col>6</xdr:col>
      <xdr:colOff>122878</xdr:colOff>
      <xdr:row>39</xdr:row>
      <xdr:rowOff>170008</xdr:rowOff>
    </xdr:from>
    <xdr:to>
      <xdr:col>8</xdr:col>
      <xdr:colOff>589863</xdr:colOff>
      <xdr:row>42</xdr:row>
      <xdr:rowOff>27606</xdr:rowOff>
    </xdr:to>
    <xdr:sp macro="" textlink="">
      <xdr:nvSpPr>
        <xdr:cNvPr id="3176" name="AutoShape 2">
          <a:hlinkClick xmlns:r="http://schemas.openxmlformats.org/officeDocument/2006/relationships" r:id="rId10"/>
          <a:extLst>
            <a:ext uri="{FF2B5EF4-FFF2-40B4-BE49-F238E27FC236}">
              <a16:creationId xmlns:a16="http://schemas.microsoft.com/office/drawing/2014/main" id="{57873DD8-5911-00FC-1780-364F0D7D852C}"/>
            </a:ext>
          </a:extLst>
        </xdr:cNvPr>
        <xdr:cNvSpPr>
          <a:spLocks noChangeArrowheads="1"/>
        </xdr:cNvSpPr>
      </xdr:nvSpPr>
      <xdr:spPr bwMode="auto">
        <a:xfrm>
          <a:off x="4708130" y="7824887"/>
          <a:ext cx="2651979" cy="484533"/>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6. Notes</a:t>
          </a:r>
        </a:p>
      </xdr:txBody>
    </xdr:sp>
    <xdr:clientData/>
  </xdr:twoCellAnchor>
  <xdr:twoCellAnchor>
    <xdr:from>
      <xdr:col>6</xdr:col>
      <xdr:colOff>466205</xdr:colOff>
      <xdr:row>8</xdr:row>
      <xdr:rowOff>189127</xdr:rowOff>
    </xdr:from>
    <xdr:to>
      <xdr:col>8</xdr:col>
      <xdr:colOff>857109</xdr:colOff>
      <xdr:row>11</xdr:row>
      <xdr:rowOff>169252</xdr:rowOff>
    </xdr:to>
    <xdr:sp macro="" textlink="">
      <xdr:nvSpPr>
        <xdr:cNvPr id="21" name="AutoShape 2">
          <a:hlinkClick xmlns:r="http://schemas.openxmlformats.org/officeDocument/2006/relationships" r:id="rId11"/>
          <a:extLst>
            <a:ext uri="{FF2B5EF4-FFF2-40B4-BE49-F238E27FC236}">
              <a16:creationId xmlns:a16="http://schemas.microsoft.com/office/drawing/2014/main" id="{F778F1E7-162C-D3A0-61EA-26D3763EEE05}"/>
            </a:ext>
          </a:extLst>
        </xdr:cNvPr>
        <xdr:cNvSpPr>
          <a:spLocks noChangeArrowheads="1"/>
        </xdr:cNvSpPr>
      </xdr:nvSpPr>
      <xdr:spPr bwMode="auto">
        <a:xfrm>
          <a:off x="4905407" y="1891019"/>
          <a:ext cx="2651907" cy="512282"/>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3.1 Pipeline asset useful life</a:t>
          </a:r>
        </a:p>
      </xdr:txBody>
    </xdr:sp>
    <xdr:clientData/>
  </xdr:twoCellAnchor>
  <xdr:twoCellAnchor>
    <xdr:from>
      <xdr:col>2</xdr:col>
      <xdr:colOff>645748</xdr:colOff>
      <xdr:row>25</xdr:row>
      <xdr:rowOff>54960</xdr:rowOff>
    </xdr:from>
    <xdr:to>
      <xdr:col>5</xdr:col>
      <xdr:colOff>4350</xdr:colOff>
      <xdr:row>27</xdr:row>
      <xdr:rowOff>193074</xdr:rowOff>
    </xdr:to>
    <xdr:sp macro="" textlink="">
      <xdr:nvSpPr>
        <xdr:cNvPr id="24" name="AutoShape 2">
          <a:hlinkClick xmlns:r="http://schemas.openxmlformats.org/officeDocument/2006/relationships" r:id="rId12"/>
          <a:extLst>
            <a:ext uri="{FF2B5EF4-FFF2-40B4-BE49-F238E27FC236}">
              <a16:creationId xmlns:a16="http://schemas.microsoft.com/office/drawing/2014/main" id="{6FFE0F92-6D71-8045-74B4-B07B6DBBA404}"/>
            </a:ext>
          </a:extLst>
        </xdr:cNvPr>
        <xdr:cNvSpPr>
          <a:spLocks noChangeArrowheads="1"/>
        </xdr:cNvSpPr>
      </xdr:nvSpPr>
      <xdr:spPr bwMode="auto">
        <a:xfrm>
          <a:off x="1289859" y="5039112"/>
          <a:ext cx="2639167" cy="537241"/>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2.1 Revenue by service</a:t>
          </a:r>
        </a:p>
      </xdr:txBody>
    </xdr:sp>
    <xdr:clientData/>
  </xdr:twoCellAnchor>
  <xdr:twoCellAnchor>
    <xdr:from>
      <xdr:col>6</xdr:col>
      <xdr:colOff>487258</xdr:colOff>
      <xdr:row>21</xdr:row>
      <xdr:rowOff>42508</xdr:rowOff>
    </xdr:from>
    <xdr:to>
      <xdr:col>8</xdr:col>
      <xdr:colOff>856209</xdr:colOff>
      <xdr:row>24</xdr:row>
      <xdr:rowOff>1019</xdr:rowOff>
    </xdr:to>
    <xdr:sp macro="" textlink="">
      <xdr:nvSpPr>
        <xdr:cNvPr id="28" name="AutoShape 2">
          <a:hlinkClick xmlns:r="http://schemas.openxmlformats.org/officeDocument/2006/relationships" r:id="rId13"/>
          <a:extLst>
            <a:ext uri="{FF2B5EF4-FFF2-40B4-BE49-F238E27FC236}">
              <a16:creationId xmlns:a16="http://schemas.microsoft.com/office/drawing/2014/main" id="{98D332E1-2A0C-7F71-9D1E-6998E8CACF01}"/>
            </a:ext>
          </a:extLst>
        </xdr:cNvPr>
        <xdr:cNvSpPr>
          <a:spLocks noChangeArrowheads="1"/>
        </xdr:cNvSpPr>
      </xdr:nvSpPr>
      <xdr:spPr bwMode="auto">
        <a:xfrm>
          <a:off x="4913760" y="4256791"/>
          <a:ext cx="2632812" cy="557594"/>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3.4 Shared supporting assets</a:t>
          </a:r>
        </a:p>
      </xdr:txBody>
    </xdr:sp>
    <xdr:clientData/>
  </xdr:twoCellAnchor>
  <xdr:twoCellAnchor>
    <xdr:from>
      <xdr:col>6</xdr:col>
      <xdr:colOff>131927</xdr:colOff>
      <xdr:row>25</xdr:row>
      <xdr:rowOff>83888</xdr:rowOff>
    </xdr:from>
    <xdr:to>
      <xdr:col>8</xdr:col>
      <xdr:colOff>558539</xdr:colOff>
      <xdr:row>28</xdr:row>
      <xdr:rowOff>27097</xdr:rowOff>
    </xdr:to>
    <xdr:sp macro="" textlink="">
      <xdr:nvSpPr>
        <xdr:cNvPr id="31" name="AutoShape 2">
          <a:hlinkClick xmlns:r="http://schemas.openxmlformats.org/officeDocument/2006/relationships" r:id="rId14"/>
          <a:extLst>
            <a:ext uri="{FF2B5EF4-FFF2-40B4-BE49-F238E27FC236}">
              <a16:creationId xmlns:a16="http://schemas.microsoft.com/office/drawing/2014/main" id="{5AC6CFB7-6994-64A6-1B16-833945388545}"/>
            </a:ext>
          </a:extLst>
        </xdr:cNvPr>
        <xdr:cNvSpPr>
          <a:spLocks noChangeArrowheads="1"/>
        </xdr:cNvSpPr>
      </xdr:nvSpPr>
      <xdr:spPr bwMode="auto">
        <a:xfrm>
          <a:off x="4688604" y="5052165"/>
          <a:ext cx="2651978" cy="551207"/>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4.  Recovered capital</a:t>
          </a:r>
        </a:p>
      </xdr:txBody>
    </xdr:sp>
    <xdr:clientData/>
  </xdr:twoCellAnchor>
  <xdr:twoCellAnchor>
    <xdr:from>
      <xdr:col>6</xdr:col>
      <xdr:colOff>471892</xdr:colOff>
      <xdr:row>16</xdr:row>
      <xdr:rowOff>179007</xdr:rowOff>
    </xdr:from>
    <xdr:to>
      <xdr:col>8</xdr:col>
      <xdr:colOff>868799</xdr:colOff>
      <xdr:row>19</xdr:row>
      <xdr:rowOff>166192</xdr:rowOff>
    </xdr:to>
    <xdr:sp macro="" textlink="">
      <xdr:nvSpPr>
        <xdr:cNvPr id="34" name="AutoShape 2">
          <a:hlinkClick xmlns:r="http://schemas.openxmlformats.org/officeDocument/2006/relationships" r:id="rId15"/>
          <a:extLst>
            <a:ext uri="{FF2B5EF4-FFF2-40B4-BE49-F238E27FC236}">
              <a16:creationId xmlns:a16="http://schemas.microsoft.com/office/drawing/2014/main" id="{07DC77F6-1C84-38C9-CFD7-A5A6F00A618E}"/>
            </a:ext>
          </a:extLst>
        </xdr:cNvPr>
        <xdr:cNvSpPr>
          <a:spLocks noChangeArrowheads="1"/>
        </xdr:cNvSpPr>
      </xdr:nvSpPr>
      <xdr:spPr bwMode="auto">
        <a:xfrm>
          <a:off x="4917444" y="3392061"/>
          <a:ext cx="2655059" cy="551208"/>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3.3  Depreciation amortisation</a:t>
          </a:r>
        </a:p>
      </xdr:txBody>
    </xdr:sp>
    <xdr:clientData/>
  </xdr:twoCellAnchor>
  <xdr:twoCellAnchor>
    <xdr:from>
      <xdr:col>6</xdr:col>
      <xdr:colOff>645733</xdr:colOff>
      <xdr:row>35</xdr:row>
      <xdr:rowOff>192879</xdr:rowOff>
    </xdr:from>
    <xdr:to>
      <xdr:col>8</xdr:col>
      <xdr:colOff>1071320</xdr:colOff>
      <xdr:row>38</xdr:row>
      <xdr:rowOff>180567</xdr:rowOff>
    </xdr:to>
    <xdr:sp macro="" textlink="">
      <xdr:nvSpPr>
        <xdr:cNvPr id="27" name="AutoShape 2">
          <a:hlinkClick xmlns:r="http://schemas.openxmlformats.org/officeDocument/2006/relationships" r:id="rId16"/>
          <a:extLst>
            <a:ext uri="{FF2B5EF4-FFF2-40B4-BE49-F238E27FC236}">
              <a16:creationId xmlns:a16="http://schemas.microsoft.com/office/drawing/2014/main" id="{F6DC1ABE-82C2-5554-D075-3271452B36CC}"/>
            </a:ext>
          </a:extLst>
        </xdr:cNvPr>
        <xdr:cNvSpPr>
          <a:spLocks noChangeArrowheads="1"/>
        </xdr:cNvSpPr>
      </xdr:nvSpPr>
      <xdr:spPr bwMode="auto">
        <a:xfrm>
          <a:off x="5059535" y="7131865"/>
          <a:ext cx="2651907" cy="532158"/>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5.1 Exempt WAP services</a:t>
          </a:r>
        </a:p>
      </xdr:txBody>
    </xdr:sp>
    <xdr:clientData/>
  </xdr:twoCellAnchor>
  <xdr:twoCellAnchor>
    <xdr:from>
      <xdr:col>6</xdr:col>
      <xdr:colOff>473780</xdr:colOff>
      <xdr:row>12</xdr:row>
      <xdr:rowOff>178714</xdr:rowOff>
    </xdr:from>
    <xdr:to>
      <xdr:col>8</xdr:col>
      <xdr:colOff>908645</xdr:colOff>
      <xdr:row>15</xdr:row>
      <xdr:rowOff>56761</xdr:rowOff>
    </xdr:to>
    <xdr:sp macro="" textlink="">
      <xdr:nvSpPr>
        <xdr:cNvPr id="35" name="AutoShape 2">
          <a:hlinkClick xmlns:r="http://schemas.openxmlformats.org/officeDocument/2006/relationships" r:id="rId17"/>
          <a:extLst>
            <a:ext uri="{FF2B5EF4-FFF2-40B4-BE49-F238E27FC236}">
              <a16:creationId xmlns:a16="http://schemas.microsoft.com/office/drawing/2014/main" id="{44E8FF90-FA06-69DC-E8C1-E951D761D028}"/>
            </a:ext>
          </a:extLst>
        </xdr:cNvPr>
        <xdr:cNvSpPr>
          <a:spLocks noChangeArrowheads="1"/>
        </xdr:cNvSpPr>
      </xdr:nvSpPr>
      <xdr:spPr bwMode="auto">
        <a:xfrm>
          <a:off x="4909807" y="2612375"/>
          <a:ext cx="2661409" cy="499762"/>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3.2 Pipeline asset impairment</a:t>
          </a:r>
        </a:p>
      </xdr:txBody>
    </xdr:sp>
    <xdr:clientData/>
  </xdr:twoCellAnchor>
  <xdr:twoCellAnchor>
    <xdr:from>
      <xdr:col>6</xdr:col>
      <xdr:colOff>644216</xdr:colOff>
      <xdr:row>29</xdr:row>
      <xdr:rowOff>812</xdr:rowOff>
    </xdr:from>
    <xdr:to>
      <xdr:col>8</xdr:col>
      <xdr:colOff>1072883</xdr:colOff>
      <xdr:row>31</xdr:row>
      <xdr:rowOff>192864</xdr:rowOff>
    </xdr:to>
    <xdr:sp macro="" textlink="">
      <xdr:nvSpPr>
        <xdr:cNvPr id="36" name="AutoShape 2">
          <a:hlinkClick xmlns:r="http://schemas.openxmlformats.org/officeDocument/2006/relationships" r:id="rId18"/>
          <a:extLst>
            <a:ext uri="{FF2B5EF4-FFF2-40B4-BE49-F238E27FC236}">
              <a16:creationId xmlns:a16="http://schemas.microsoft.com/office/drawing/2014/main" id="{1B0CB053-AAEB-A28B-30B3-63F68BD4229C}"/>
            </a:ext>
          </a:extLst>
        </xdr:cNvPr>
        <xdr:cNvSpPr>
          <a:spLocks noChangeArrowheads="1"/>
        </xdr:cNvSpPr>
      </xdr:nvSpPr>
      <xdr:spPr bwMode="auto">
        <a:xfrm>
          <a:off x="5064368" y="5780232"/>
          <a:ext cx="2648654" cy="540002"/>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4.1 Pipelines capex</a:t>
          </a:r>
        </a:p>
      </xdr:txBody>
    </xdr:sp>
    <xdr:clientData/>
  </xdr:twoCellAnchor>
  <xdr:twoCellAnchor>
    <xdr:from>
      <xdr:col>6</xdr:col>
      <xdr:colOff>164732</xdr:colOff>
      <xdr:row>43</xdr:row>
      <xdr:rowOff>192019</xdr:rowOff>
    </xdr:from>
    <xdr:to>
      <xdr:col>8</xdr:col>
      <xdr:colOff>596946</xdr:colOff>
      <xdr:row>46</xdr:row>
      <xdr:rowOff>81024</xdr:rowOff>
    </xdr:to>
    <xdr:sp macro="" textlink="">
      <xdr:nvSpPr>
        <xdr:cNvPr id="22" name="AutoShape 2">
          <a:hlinkClick xmlns:r="http://schemas.openxmlformats.org/officeDocument/2006/relationships" r:id="rId19"/>
          <a:extLst>
            <a:ext uri="{FF2B5EF4-FFF2-40B4-BE49-F238E27FC236}">
              <a16:creationId xmlns:a16="http://schemas.microsoft.com/office/drawing/2014/main" id="{0F2A020F-DC85-165A-5789-5744554F399C}"/>
            </a:ext>
          </a:extLst>
        </xdr:cNvPr>
        <xdr:cNvSpPr>
          <a:spLocks noChangeArrowheads="1"/>
        </xdr:cNvSpPr>
      </xdr:nvSpPr>
      <xdr:spPr bwMode="auto">
        <a:xfrm>
          <a:off x="4711884" y="8623116"/>
          <a:ext cx="2648659" cy="481772"/>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Amendment record</a:t>
          </a:r>
        </a:p>
      </xdr:txBody>
    </xdr:sp>
    <xdr:clientData/>
  </xdr:twoCellAnchor>
  <xdr:twoCellAnchor>
    <xdr:from>
      <xdr:col>1</xdr:col>
      <xdr:colOff>373822</xdr:colOff>
      <xdr:row>9</xdr:row>
      <xdr:rowOff>83793</xdr:rowOff>
    </xdr:from>
    <xdr:to>
      <xdr:col>4</xdr:col>
      <xdr:colOff>429139</xdr:colOff>
      <xdr:row>12</xdr:row>
      <xdr:rowOff>26906</xdr:rowOff>
    </xdr:to>
    <xdr:sp macro="" textlink="">
      <xdr:nvSpPr>
        <xdr:cNvPr id="25" name="AutoShape 15">
          <a:hlinkClick xmlns:r="http://schemas.openxmlformats.org/officeDocument/2006/relationships" r:id="rId20"/>
          <a:extLst>
            <a:ext uri="{FF2B5EF4-FFF2-40B4-BE49-F238E27FC236}">
              <a16:creationId xmlns:a16="http://schemas.microsoft.com/office/drawing/2014/main" id="{2690113B-3075-AB09-4234-6253562B4F39}"/>
            </a:ext>
          </a:extLst>
        </xdr:cNvPr>
        <xdr:cNvSpPr>
          <a:spLocks noChangeArrowheads="1"/>
        </xdr:cNvSpPr>
      </xdr:nvSpPr>
      <xdr:spPr bwMode="auto">
        <a:xfrm>
          <a:off x="819058" y="1969421"/>
          <a:ext cx="2639161" cy="541766"/>
        </a:xfrm>
        <a:prstGeom prst="bevel">
          <a:avLst>
            <a:gd name="adj" fmla="val 12500"/>
          </a:avLst>
        </a:prstGeom>
        <a:solidFill>
          <a:srgbClr val="C0C0C0">
            <a:alpha val="89803"/>
          </a:srgbClr>
        </a:solidFill>
        <a:ln>
          <a:noFill/>
        </a:ln>
      </xdr:spPr>
      <xdr:txBody>
        <a:bodyPr vertOverflow="clip" wrap="square" lIns="180000" tIns="45720" rIns="180000" bIns="45720" anchor="ctr"/>
        <a:lstStyle/>
        <a:p>
          <a:pPr algn="l" rtl="0">
            <a:defRPr sz="1000"/>
          </a:pPr>
          <a:r>
            <a:rPr lang="en-AU" sz="1000" b="1" i="0" u="none" strike="noStrike" baseline="0">
              <a:solidFill>
                <a:srgbClr val="000080"/>
              </a:solidFill>
              <a:latin typeface="Arial"/>
              <a:cs typeface="Arial"/>
            </a:rPr>
            <a:t>Summary</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30934</xdr:colOff>
      <xdr:row>1</xdr:row>
      <xdr:rowOff>23566</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987D2025-64AC-886C-AE04-549D9744E319}"/>
            </a:ext>
          </a:extLst>
        </xdr:cNvPr>
        <xdr:cNvSpPr>
          <a:spLocks noChangeArrowheads="1"/>
        </xdr:cNvSpPr>
      </xdr:nvSpPr>
      <xdr:spPr bwMode="auto">
        <a:xfrm>
          <a:off x="0" y="0"/>
          <a:ext cx="850040" cy="267857"/>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22419</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CDB1FF08-644C-A951-FECF-724BAD2E4BF3}"/>
            </a:ext>
          </a:extLst>
        </xdr:cNvPr>
        <xdr:cNvSpPr>
          <a:spLocks noChangeArrowheads="1"/>
        </xdr:cNvSpPr>
      </xdr:nvSpPr>
      <xdr:spPr bwMode="auto">
        <a:xfrm>
          <a:off x="0" y="0"/>
          <a:ext cx="533400" cy="266776"/>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121112" name="Group 1">
          <a:extLst>
            <a:ext uri="{FF2B5EF4-FFF2-40B4-BE49-F238E27FC236}">
              <a16:creationId xmlns:a16="http://schemas.microsoft.com/office/drawing/2014/main" id="{AF77312E-F227-3E5D-A7F2-8EBFCDE11C20}"/>
            </a:ext>
          </a:extLst>
        </xdr:cNvPr>
        <xdr:cNvGrpSpPr>
          <a:grpSpLocks/>
        </xdr:cNvGrpSpPr>
      </xdr:nvGrpSpPr>
      <xdr:grpSpPr bwMode="auto">
        <a:xfrm>
          <a:off x="0" y="0"/>
          <a:ext cx="8001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48347FE2-4B48-00C6-DB12-5700BD7BC06B}"/>
              </a:ext>
            </a:extLst>
          </xdr:cNvPr>
          <xdr:cNvSpPr>
            <a:spLocks noChangeArrowheads="1"/>
          </xdr:cNvSpPr>
        </xdr:nvSpPr>
        <xdr:spPr bwMode="auto">
          <a:xfrm>
            <a:off x="645020316510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21118" name="Picture 3">
            <a:extLst>
              <a:ext uri="{FF2B5EF4-FFF2-40B4-BE49-F238E27FC236}">
                <a16:creationId xmlns:a16="http://schemas.microsoft.com/office/drawing/2014/main" id="{72F2E23D-801D-33B8-2477-B004A66574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121113" name="Group 7">
          <a:extLst>
            <a:ext uri="{FF2B5EF4-FFF2-40B4-BE49-F238E27FC236}">
              <a16:creationId xmlns:a16="http://schemas.microsoft.com/office/drawing/2014/main" id="{A61EC4D0-B2DD-60D3-33E5-0AC2865543F4}"/>
            </a:ext>
          </a:extLst>
        </xdr:cNvPr>
        <xdr:cNvGrpSpPr>
          <a:grpSpLocks/>
        </xdr:cNvGrpSpPr>
      </xdr:nvGrpSpPr>
      <xdr:grpSpPr bwMode="auto">
        <a:xfrm>
          <a:off x="0" y="0"/>
          <a:ext cx="800100" cy="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4840DED-BCE2-FE4E-CD9B-555EA72FCC73}"/>
              </a:ext>
            </a:extLst>
          </xdr:cNvPr>
          <xdr:cNvSpPr>
            <a:spLocks noChangeArrowheads="1"/>
          </xdr:cNvSpPr>
        </xdr:nvSpPr>
        <xdr:spPr bwMode="auto">
          <a:xfrm>
            <a:off x="645020316510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21116" name="Picture 9">
            <a:extLst>
              <a:ext uri="{FF2B5EF4-FFF2-40B4-BE49-F238E27FC236}">
                <a16:creationId xmlns:a16="http://schemas.microsoft.com/office/drawing/2014/main" id="{FF9B8399-0D03-0066-2713-42C65A8F49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0</xdr:col>
      <xdr:colOff>800100</xdr:colOff>
      <xdr:row>1</xdr:row>
      <xdr:rowOff>1922</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9ECAD93D-2463-2596-A3C0-CD95211F7E1E}"/>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714</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ED733A8A-C840-29D5-9A91-91F87FCA6415}"/>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22419</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B47A47AD-5A04-304C-235C-E89B4BB0034F}"/>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19437</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761C2146-E8CC-E1CF-6D99-4DBF0C97BA58}"/>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22419</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19C69D1A-1DE1-C1BE-63D1-F9EB30ACF39A}"/>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1</xdr:row>
      <xdr:rowOff>12743</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98407EC5-6624-5F62-B20F-589C0A12181A}"/>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122136" name="Group 1">
          <a:extLst>
            <a:ext uri="{FF2B5EF4-FFF2-40B4-BE49-F238E27FC236}">
              <a16:creationId xmlns:a16="http://schemas.microsoft.com/office/drawing/2014/main" id="{7D808A88-2C97-7263-9FF3-2985502E672A}"/>
            </a:ext>
          </a:extLst>
        </xdr:cNvPr>
        <xdr:cNvGrpSpPr>
          <a:grpSpLocks/>
        </xdr:cNvGrpSpPr>
      </xdr:nvGrpSpPr>
      <xdr:grpSpPr bwMode="auto">
        <a:xfrm>
          <a:off x="0" y="0"/>
          <a:ext cx="8001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F20683A3-1043-7E28-EFF4-C24271947979}"/>
              </a:ext>
            </a:extLst>
          </xdr:cNvPr>
          <xdr:cNvSpPr>
            <a:spLocks noChangeArrowheads="1"/>
          </xdr:cNvSpPr>
        </xdr:nvSpPr>
        <xdr:spPr bwMode="auto">
          <a:xfrm>
            <a:off x="645020316510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22142" name="Picture 3">
            <a:extLst>
              <a:ext uri="{FF2B5EF4-FFF2-40B4-BE49-F238E27FC236}">
                <a16:creationId xmlns:a16="http://schemas.microsoft.com/office/drawing/2014/main" id="{7F5E74E0-1ACA-53D0-3D65-0340FD7E7E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122137" name="Group 7">
          <a:extLst>
            <a:ext uri="{FF2B5EF4-FFF2-40B4-BE49-F238E27FC236}">
              <a16:creationId xmlns:a16="http://schemas.microsoft.com/office/drawing/2014/main" id="{D3D0E19E-2B69-18D4-7A11-9045B6846707}"/>
            </a:ext>
          </a:extLst>
        </xdr:cNvPr>
        <xdr:cNvGrpSpPr>
          <a:grpSpLocks/>
        </xdr:cNvGrpSpPr>
      </xdr:nvGrpSpPr>
      <xdr:grpSpPr bwMode="auto">
        <a:xfrm>
          <a:off x="0" y="0"/>
          <a:ext cx="80010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A66B5805-D856-BBC2-832C-CE963ACF60A1}"/>
              </a:ext>
            </a:extLst>
          </xdr:cNvPr>
          <xdr:cNvSpPr>
            <a:spLocks noChangeArrowheads="1"/>
          </xdr:cNvSpPr>
        </xdr:nvSpPr>
        <xdr:spPr bwMode="auto">
          <a:xfrm>
            <a:off x="645020316510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22140" name="Picture 9">
            <a:extLst>
              <a:ext uri="{FF2B5EF4-FFF2-40B4-BE49-F238E27FC236}">
                <a16:creationId xmlns:a16="http://schemas.microsoft.com/office/drawing/2014/main" id="{7AF613BF-5153-B060-8A96-795AFC3508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1</xdr:row>
      <xdr:rowOff>22419</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49439B48-050C-D8FD-349F-383AE73EAC9C}"/>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57099</xdr:colOff>
      <xdr:row>0</xdr:row>
      <xdr:rowOff>250452</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6C73BF02-B1BB-189C-C290-5153A9563176}"/>
            </a:ext>
          </a:extLst>
        </xdr:cNvPr>
        <xdr:cNvSpPr>
          <a:spLocks noChangeArrowheads="1"/>
        </xdr:cNvSpPr>
      </xdr:nvSpPr>
      <xdr:spPr bwMode="auto">
        <a:xfrm>
          <a:off x="0" y="0"/>
          <a:ext cx="809624" cy="238125"/>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170</xdr:colOff>
      <xdr:row>1</xdr:row>
      <xdr:rowOff>19148</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6821EC58-E84C-C0F3-9228-0DFC15DF7E08}"/>
            </a:ext>
          </a:extLst>
        </xdr:cNvPr>
        <xdr:cNvSpPr>
          <a:spLocks noChangeArrowheads="1"/>
        </xdr:cNvSpPr>
      </xdr:nvSpPr>
      <xdr:spPr bwMode="auto">
        <a:xfrm>
          <a:off x="0" y="0"/>
          <a:ext cx="828845" cy="263693"/>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108281" name="Group 1">
          <a:extLst>
            <a:ext uri="{FF2B5EF4-FFF2-40B4-BE49-F238E27FC236}">
              <a16:creationId xmlns:a16="http://schemas.microsoft.com/office/drawing/2014/main" id="{EBC9AD62-F6BF-9F84-AC40-EC180B5AE18F}"/>
            </a:ext>
          </a:extLst>
        </xdr:cNvPr>
        <xdr:cNvGrpSpPr>
          <a:grpSpLocks/>
        </xdr:cNvGrpSpPr>
      </xdr:nvGrpSpPr>
      <xdr:grpSpPr bwMode="auto">
        <a:xfrm>
          <a:off x="0" y="0"/>
          <a:ext cx="803413"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9DF6ACCD-FB47-FAD4-D308-3066205E1CCB}"/>
              </a:ext>
            </a:extLst>
          </xdr:cNvPr>
          <xdr:cNvSpPr>
            <a:spLocks noChangeArrowheads="1"/>
          </xdr:cNvSpPr>
        </xdr:nvSpPr>
        <xdr:spPr bwMode="auto">
          <a:xfrm>
            <a:off x="645020316510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08287" name="Picture 3">
            <a:extLst>
              <a:ext uri="{FF2B5EF4-FFF2-40B4-BE49-F238E27FC236}">
                <a16:creationId xmlns:a16="http://schemas.microsoft.com/office/drawing/2014/main" id="{35408331-D41D-9E1E-052C-27891F7404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108282" name="Group 7">
          <a:extLst>
            <a:ext uri="{FF2B5EF4-FFF2-40B4-BE49-F238E27FC236}">
              <a16:creationId xmlns:a16="http://schemas.microsoft.com/office/drawing/2014/main" id="{1AC47DC8-B1C9-AC9B-7D17-608E8398B18F}"/>
            </a:ext>
          </a:extLst>
        </xdr:cNvPr>
        <xdr:cNvGrpSpPr>
          <a:grpSpLocks/>
        </xdr:cNvGrpSpPr>
      </xdr:nvGrpSpPr>
      <xdr:grpSpPr bwMode="auto">
        <a:xfrm>
          <a:off x="0" y="0"/>
          <a:ext cx="803413"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AE7019CA-8456-4DBD-A825-413B6C55DF21}"/>
              </a:ext>
            </a:extLst>
          </xdr:cNvPr>
          <xdr:cNvSpPr>
            <a:spLocks noChangeArrowheads="1"/>
          </xdr:cNvSpPr>
        </xdr:nvSpPr>
        <xdr:spPr bwMode="auto">
          <a:xfrm>
            <a:off x="645020316510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08285" name="Picture 9">
            <a:extLst>
              <a:ext uri="{FF2B5EF4-FFF2-40B4-BE49-F238E27FC236}">
                <a16:creationId xmlns:a16="http://schemas.microsoft.com/office/drawing/2014/main" id="{892733E6-92D4-64C5-9EC0-45A862C8F2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0</xdr:col>
      <xdr:colOff>803030</xdr:colOff>
      <xdr:row>0</xdr:row>
      <xdr:rowOff>283541</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9D085712-6B8B-4610-4EA7-0B13F9938ADD}"/>
            </a:ext>
          </a:extLst>
        </xdr:cNvPr>
        <xdr:cNvSpPr>
          <a:spLocks noChangeArrowheads="1"/>
        </xdr:cNvSpPr>
      </xdr:nvSpPr>
      <xdr:spPr bwMode="auto">
        <a:xfrm>
          <a:off x="0" y="0"/>
          <a:ext cx="803413" cy="289891"/>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50800</xdr:colOff>
      <xdr:row>0</xdr:row>
      <xdr:rowOff>85725</xdr:rowOff>
    </xdr:from>
    <xdr:to>
      <xdr:col>1</xdr:col>
      <xdr:colOff>78</xdr:colOff>
      <xdr:row>1</xdr:row>
      <xdr:rowOff>22152</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A8846455-46C2-7170-3D2E-E2F1AFC249B0}"/>
            </a:ext>
          </a:extLst>
        </xdr:cNvPr>
        <xdr:cNvSpPr>
          <a:spLocks noChangeArrowheads="1"/>
        </xdr:cNvSpPr>
      </xdr:nvSpPr>
      <xdr:spPr bwMode="auto">
        <a:xfrm>
          <a:off x="19050" y="38100"/>
          <a:ext cx="819150" cy="228851"/>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10997</xdr:colOff>
      <xdr:row>0</xdr:row>
      <xdr:rowOff>255527</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8133E5B7-ADA1-B8D7-F3A4-8E32285B9D72}"/>
            </a:ext>
          </a:extLst>
        </xdr:cNvPr>
        <xdr:cNvSpPr>
          <a:spLocks noChangeArrowheads="1"/>
        </xdr:cNvSpPr>
      </xdr:nvSpPr>
      <xdr:spPr bwMode="auto">
        <a:xfrm>
          <a:off x="0" y="0"/>
          <a:ext cx="776654" cy="227135"/>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28575</xdr:colOff>
      <xdr:row>1</xdr:row>
      <xdr:rowOff>0</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0D75AB9C-8246-7E85-ED5C-4B10524F7935}"/>
            </a:ext>
          </a:extLst>
        </xdr:cNvPr>
        <xdr:cNvSpPr>
          <a:spLocks noChangeArrowheads="1"/>
        </xdr:cNvSpPr>
      </xdr:nvSpPr>
      <xdr:spPr bwMode="auto">
        <a:xfrm>
          <a:off x="0" y="0"/>
          <a:ext cx="819150" cy="24765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120088" name="Group 1">
          <a:extLst>
            <a:ext uri="{FF2B5EF4-FFF2-40B4-BE49-F238E27FC236}">
              <a16:creationId xmlns:a16="http://schemas.microsoft.com/office/drawing/2014/main" id="{43114FF5-CA27-93C9-74E6-4E82FA52BAFE}"/>
            </a:ext>
          </a:extLst>
        </xdr:cNvPr>
        <xdr:cNvGrpSpPr>
          <a:grpSpLocks/>
        </xdr:cNvGrpSpPr>
      </xdr:nvGrpSpPr>
      <xdr:grpSpPr bwMode="auto">
        <a:xfrm>
          <a:off x="0" y="0"/>
          <a:ext cx="8001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5563DA20-21A1-8799-7A0D-A9338506BB12}"/>
              </a:ext>
            </a:extLst>
          </xdr:cNvPr>
          <xdr:cNvSpPr>
            <a:spLocks noChangeArrowheads="1"/>
          </xdr:cNvSpPr>
        </xdr:nvSpPr>
        <xdr:spPr bwMode="auto">
          <a:xfrm>
            <a:off x="645020316510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20094" name="Picture 3">
            <a:extLst>
              <a:ext uri="{FF2B5EF4-FFF2-40B4-BE49-F238E27FC236}">
                <a16:creationId xmlns:a16="http://schemas.microsoft.com/office/drawing/2014/main" id="{30584BBA-4F4C-7ABE-9E0A-C6F13242CF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120089" name="Group 7">
          <a:extLst>
            <a:ext uri="{FF2B5EF4-FFF2-40B4-BE49-F238E27FC236}">
              <a16:creationId xmlns:a16="http://schemas.microsoft.com/office/drawing/2014/main" id="{EBED8E49-B15C-6D0D-C671-6CA191A6CAD8}"/>
            </a:ext>
          </a:extLst>
        </xdr:cNvPr>
        <xdr:cNvGrpSpPr>
          <a:grpSpLocks/>
        </xdr:cNvGrpSpPr>
      </xdr:nvGrpSpPr>
      <xdr:grpSpPr bwMode="auto">
        <a:xfrm>
          <a:off x="0" y="0"/>
          <a:ext cx="80010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24141C36-40AC-4015-5FEE-B36DBFE36306}"/>
              </a:ext>
            </a:extLst>
          </xdr:cNvPr>
          <xdr:cNvSpPr>
            <a:spLocks noChangeArrowheads="1"/>
          </xdr:cNvSpPr>
        </xdr:nvSpPr>
        <xdr:spPr bwMode="auto">
          <a:xfrm>
            <a:off x="645020316510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20092" name="Picture 9">
            <a:extLst>
              <a:ext uri="{FF2B5EF4-FFF2-40B4-BE49-F238E27FC236}">
                <a16:creationId xmlns:a16="http://schemas.microsoft.com/office/drawing/2014/main" id="{6358721D-5902-35F1-FCA2-D618C88D60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0</xdr:col>
      <xdr:colOff>822270</xdr:colOff>
      <xdr:row>1</xdr:row>
      <xdr:rowOff>6426</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3C197FF7-DA5A-3D2F-4A2D-C9A826627A0B}"/>
            </a:ext>
          </a:extLst>
        </xdr:cNvPr>
        <xdr:cNvSpPr>
          <a:spLocks noChangeArrowheads="1"/>
        </xdr:cNvSpPr>
      </xdr:nvSpPr>
      <xdr:spPr bwMode="auto">
        <a:xfrm>
          <a:off x="0" y="0"/>
          <a:ext cx="790575"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25449</xdr:colOff>
      <xdr:row>1</xdr:row>
      <xdr:rowOff>3251</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792D1031-A7A3-04BA-E9B3-685861D71F34}"/>
            </a:ext>
          </a:extLst>
        </xdr:cNvPr>
        <xdr:cNvSpPr>
          <a:spLocks noChangeArrowheads="1"/>
        </xdr:cNvSpPr>
      </xdr:nvSpPr>
      <xdr:spPr bwMode="auto">
        <a:xfrm>
          <a:off x="0" y="0"/>
          <a:ext cx="8382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26917</xdr:colOff>
      <xdr:row>1</xdr:row>
      <xdr:rowOff>26855</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E7103026-EBED-B000-9CB7-D7A06EA71BBD}"/>
            </a:ext>
          </a:extLst>
        </xdr:cNvPr>
        <xdr:cNvSpPr>
          <a:spLocks noChangeArrowheads="1"/>
        </xdr:cNvSpPr>
      </xdr:nvSpPr>
      <xdr:spPr bwMode="auto">
        <a:xfrm>
          <a:off x="1" y="0"/>
          <a:ext cx="764214" cy="265814"/>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refreshError="1"/>
      <sheetData sheetId="1" refreshError="1">
        <row r="3">
          <cell r="B3">
            <v>2011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G123" totalsRowShown="0" headerRowDxfId="8" dataDxfId="7">
  <autoFilter ref="A1:G123" xr:uid="{00000000-0009-0000-0100-000001000000}"/>
  <tableColumns count="7">
    <tableColumn id="1" xr3:uid="{00000000-0010-0000-0000-000001000000}" name="Date" dataDxfId="6"/>
    <tableColumn id="2" xr3:uid="{00000000-0010-0000-0000-000002000000}" name="AER amendment#" dataDxfId="5"/>
    <tableColumn id="3" xr3:uid="{00000000-0010-0000-0000-000003000000}" name="Worksheet" dataDxfId="4"/>
    <tableColumn id="4" xr3:uid="{00000000-0010-0000-0000-000004000000}" name="Table" dataDxfId="3"/>
    <tableColumn id="5" xr3:uid="{00000000-0010-0000-0000-000005000000}" name="Cell" dataDxfId="2"/>
    <tableColumn id="6" xr3:uid="{00000000-0010-0000-0000-000006000000}" name="Change" dataDxfId="1"/>
    <tableColumn id="7" xr3:uid="{00000000-0010-0000-0000-000007000000}" name="Reason"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0C0C0">
            <a:alpha val="89803"/>
          </a:srgbClr>
        </a:solidFill>
        <a:ln>
          <a:noFill/>
        </a:ln>
        <a:effectLst/>
      </a:spPr>
      <a:bodyPr vertOverflow="clip" wrap="square" lIns="180000" tIns="46800" rIns="180000" bIns="46800"/>
      <a:lstStyle/>
    </a:spDef>
    <a:lnDef>
      <a:spPr bwMode="auto">
        <a:xfrm>
          <a:off x="0" y="0"/>
          <a:ext cx="1" cy="1"/>
        </a:xfrm>
        <a:custGeom>
          <a:avLst/>
          <a:gdLst/>
          <a:ahLst/>
          <a:cxnLst/>
          <a:rect l="0" t="0" r="0" b="0"/>
          <a:pathLst/>
        </a:custGeom>
        <a:solidFill>
          <a:srgbClr val="C0C0C0">
            <a:alpha val="89803"/>
          </a:srgbClr>
        </a:solidFill>
        <a:ln>
          <a:noFill/>
        </a:ln>
        <a:effectLst/>
      </a:spPr>
      <a:bodyPr vertOverflow="clip" wrap="square" lIns="180000" tIns="46800" rIns="180000" bIns="46800"/>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ecretariat@seagas.com.au"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5.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7.xml"/><Relationship Id="rId1" Type="http://schemas.openxmlformats.org/officeDocument/2006/relationships/printerSettings" Target="../printerSettings/printerSettings14.bin"/><Relationship Id="rId4" Type="http://schemas.openxmlformats.org/officeDocument/2006/relationships/comments" Target="../comments2.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4"/>
  <sheetViews>
    <sheetView tabSelected="1" zoomScaleNormal="100" workbookViewId="0"/>
  </sheetViews>
  <sheetFormatPr defaultRowHeight="12.75" x14ac:dyDescent="0.2"/>
  <cols>
    <col min="1" max="1" width="26.5703125" style="2" customWidth="1"/>
    <col min="2" max="2" width="23.5703125" style="2" customWidth="1"/>
    <col min="3" max="3" width="9.140625" style="2"/>
    <col min="4" max="4" width="10.5703125" style="2" customWidth="1"/>
    <col min="5" max="5" width="11.7109375" style="2" customWidth="1"/>
    <col min="6" max="8" width="11.140625" style="2" customWidth="1"/>
    <col min="9" max="9" width="12.140625" style="2" customWidth="1"/>
    <col min="10" max="10" width="14.5703125" style="2" customWidth="1"/>
    <col min="11" max="11" width="12.85546875" style="2" customWidth="1"/>
    <col min="12" max="16384" width="9.140625" style="2"/>
  </cols>
  <sheetData>
    <row r="1" spans="1:9" ht="20.25" x14ac:dyDescent="0.3">
      <c r="A1" s="1" t="s">
        <v>0</v>
      </c>
    </row>
    <row r="2" spans="1:9" ht="20.25" x14ac:dyDescent="0.3">
      <c r="A2" s="1" t="s">
        <v>1</v>
      </c>
    </row>
    <row r="4" spans="1:9" x14ac:dyDescent="0.2">
      <c r="A4" s="3" t="s">
        <v>2</v>
      </c>
    </row>
    <row r="5" spans="1:9" ht="13.5" thickBot="1" x14ac:dyDescent="0.25"/>
    <row r="6" spans="1:9" ht="15.75" x14ac:dyDescent="0.25">
      <c r="A6" s="376" t="s">
        <v>3</v>
      </c>
      <c r="B6" s="377"/>
      <c r="C6" s="377"/>
      <c r="D6" s="377"/>
      <c r="E6" s="377"/>
      <c r="F6" s="377"/>
      <c r="G6" s="377"/>
      <c r="H6" s="377"/>
      <c r="I6" s="378"/>
    </row>
    <row r="7" spans="1:9" x14ac:dyDescent="0.2">
      <c r="A7" s="4" t="s">
        <v>4</v>
      </c>
      <c r="B7" s="5"/>
      <c r="C7" s="5"/>
      <c r="D7" s="5"/>
      <c r="E7" s="5"/>
      <c r="F7" s="5"/>
      <c r="G7" s="5"/>
      <c r="H7" s="5"/>
      <c r="I7" s="6"/>
    </row>
    <row r="8" spans="1:9" x14ac:dyDescent="0.2">
      <c r="A8" s="382" t="s">
        <v>5</v>
      </c>
      <c r="B8" s="383"/>
      <c r="C8" s="383"/>
      <c r="D8" s="383"/>
      <c r="E8" s="383"/>
      <c r="F8" s="383"/>
      <c r="G8" s="383"/>
      <c r="H8" s="383"/>
      <c r="I8" s="384"/>
    </row>
    <row r="9" spans="1:9" ht="13.5" thickBot="1" x14ac:dyDescent="0.25">
      <c r="A9" s="379" t="s">
        <v>6</v>
      </c>
      <c r="B9" s="380"/>
      <c r="C9" s="380"/>
      <c r="D9" s="380"/>
      <c r="E9" s="380"/>
      <c r="F9" s="380"/>
      <c r="G9" s="380"/>
      <c r="H9" s="380"/>
      <c r="I9" s="381"/>
    </row>
    <row r="10" spans="1:9" x14ac:dyDescent="0.2">
      <c r="A10" s="395"/>
      <c r="B10" s="396"/>
      <c r="C10" s="396"/>
      <c r="D10" s="396"/>
      <c r="E10" s="396"/>
      <c r="F10" s="396"/>
      <c r="G10" s="396"/>
      <c r="H10" s="396"/>
      <c r="I10" s="396"/>
    </row>
    <row r="11" spans="1:9" x14ac:dyDescent="0.2">
      <c r="A11" s="7" t="s">
        <v>7</v>
      </c>
      <c r="B11" s="8"/>
      <c r="C11" s="8"/>
      <c r="D11" s="8"/>
      <c r="E11" s="8"/>
      <c r="F11" s="8"/>
      <c r="G11" s="8"/>
    </row>
    <row r="12" spans="1:9" x14ac:dyDescent="0.2">
      <c r="A12" s="9" t="s">
        <v>8</v>
      </c>
    </row>
    <row r="15" spans="1:9" ht="18" x14ac:dyDescent="0.25">
      <c r="A15" s="10" t="s">
        <v>9</v>
      </c>
      <c r="B15" s="11"/>
      <c r="C15" s="385" t="s">
        <v>10</v>
      </c>
      <c r="D15" s="386"/>
      <c r="E15" s="386"/>
    </row>
    <row r="16" spans="1:9" ht="18" x14ac:dyDescent="0.25">
      <c r="A16" s="12"/>
      <c r="B16" s="12"/>
      <c r="C16" s="302"/>
      <c r="D16" s="302"/>
      <c r="E16" s="302"/>
    </row>
    <row r="17" spans="1:11" ht="18" x14ac:dyDescent="0.25">
      <c r="A17" s="10" t="s">
        <v>11</v>
      </c>
      <c r="B17" s="11"/>
      <c r="C17" s="385">
        <v>81366072976</v>
      </c>
      <c r="D17" s="386"/>
      <c r="E17" s="386"/>
    </row>
    <row r="18" spans="1:11" ht="18" x14ac:dyDescent="0.25">
      <c r="A18" s="12"/>
      <c r="B18" s="12"/>
      <c r="C18" s="400"/>
      <c r="D18" s="401"/>
      <c r="E18" s="401"/>
    </row>
    <row r="19" spans="1:11" ht="38.450000000000003" customHeight="1" x14ac:dyDescent="0.25">
      <c r="A19" s="13" t="s">
        <v>12</v>
      </c>
      <c r="B19" s="14"/>
      <c r="C19" s="402" t="s">
        <v>13</v>
      </c>
      <c r="D19" s="403"/>
      <c r="E19" s="404"/>
      <c r="H19" s="86"/>
    </row>
    <row r="21" spans="1:11" ht="18" x14ac:dyDescent="0.25">
      <c r="A21" s="13" t="s">
        <v>14</v>
      </c>
      <c r="B21" s="14"/>
      <c r="C21" s="387">
        <v>44743</v>
      </c>
      <c r="D21" s="388"/>
      <c r="E21" s="389"/>
    </row>
    <row r="23" spans="1:11" ht="18" x14ac:dyDescent="0.25">
      <c r="A23" s="13" t="s">
        <v>15</v>
      </c>
      <c r="B23" s="14"/>
      <c r="C23" s="387">
        <v>45107</v>
      </c>
      <c r="D23" s="388"/>
      <c r="E23" s="389"/>
    </row>
    <row r="25" spans="1:11" ht="18" x14ac:dyDescent="0.25">
      <c r="A25" s="110" t="s">
        <v>16</v>
      </c>
      <c r="B25" s="111"/>
      <c r="C25" s="387">
        <v>45229</v>
      </c>
      <c r="D25" s="388"/>
      <c r="E25" s="389"/>
    </row>
    <row r="27" spans="1:11" ht="18" x14ac:dyDescent="0.25">
      <c r="A27" s="110" t="s">
        <v>17</v>
      </c>
      <c r="B27" s="111"/>
      <c r="C27" s="387">
        <v>45107</v>
      </c>
      <c r="D27" s="388"/>
      <c r="E27" s="389"/>
    </row>
    <row r="29" spans="1:11" ht="60" customHeight="1" x14ac:dyDescent="0.25">
      <c r="A29" s="390" t="s">
        <v>18</v>
      </c>
      <c r="B29" s="390"/>
      <c r="C29" s="405" t="s">
        <v>19</v>
      </c>
      <c r="D29" s="406"/>
      <c r="E29" s="407"/>
      <c r="F29" s="394" t="s">
        <v>20</v>
      </c>
      <c r="G29" s="390"/>
      <c r="H29" s="390"/>
      <c r="I29" s="391"/>
      <c r="J29" s="392"/>
      <c r="K29" s="393"/>
    </row>
    <row r="30" spans="1:11" ht="13.5" thickBot="1" x14ac:dyDescent="0.25"/>
    <row r="31" spans="1:11" x14ac:dyDescent="0.2">
      <c r="A31" s="48"/>
      <c r="B31" s="49"/>
      <c r="C31" s="49"/>
      <c r="D31" s="49"/>
      <c r="E31" s="49"/>
      <c r="F31" s="49"/>
      <c r="G31" s="49"/>
      <c r="H31" s="50"/>
    </row>
    <row r="32" spans="1:11" x14ac:dyDescent="0.2">
      <c r="A32" s="51" t="s">
        <v>21</v>
      </c>
      <c r="B32" s="374" t="s">
        <v>22</v>
      </c>
      <c r="C32" s="375"/>
      <c r="D32" s="371" t="s">
        <v>617</v>
      </c>
      <c r="E32" s="372"/>
      <c r="F32" s="372"/>
      <c r="G32" s="373"/>
      <c r="H32" s="53"/>
    </row>
    <row r="33" spans="1:8" x14ac:dyDescent="0.2">
      <c r="A33" s="51"/>
      <c r="B33" s="374" t="s">
        <v>23</v>
      </c>
      <c r="C33" s="375"/>
      <c r="D33" s="371" t="s">
        <v>24</v>
      </c>
      <c r="E33" s="372"/>
      <c r="F33" s="372"/>
      <c r="G33" s="373"/>
      <c r="H33" s="53"/>
    </row>
    <row r="34" spans="1:8" x14ac:dyDescent="0.2">
      <c r="A34" s="51"/>
      <c r="B34" s="54"/>
      <c r="C34" s="52" t="s">
        <v>25</v>
      </c>
      <c r="D34" s="304" t="s">
        <v>26</v>
      </c>
      <c r="E34" s="305" t="s">
        <v>27</v>
      </c>
      <c r="F34" s="304">
        <v>5000</v>
      </c>
      <c r="G34" s="306"/>
      <c r="H34" s="56"/>
    </row>
    <row r="35" spans="1:8" x14ac:dyDescent="0.2">
      <c r="A35" s="51"/>
      <c r="B35" s="54"/>
      <c r="C35" s="54"/>
      <c r="D35" s="54"/>
      <c r="E35" s="55"/>
      <c r="F35" s="54"/>
      <c r="G35" s="55"/>
      <c r="H35" s="57"/>
    </row>
    <row r="36" spans="1:8" x14ac:dyDescent="0.2">
      <c r="A36" s="51" t="s">
        <v>28</v>
      </c>
      <c r="B36" s="374" t="s">
        <v>22</v>
      </c>
      <c r="C36" s="375"/>
      <c r="D36" s="371" t="s">
        <v>617</v>
      </c>
      <c r="E36" s="372"/>
      <c r="F36" s="372"/>
      <c r="G36" s="373"/>
      <c r="H36" s="56"/>
    </row>
    <row r="37" spans="1:8" x14ac:dyDescent="0.2">
      <c r="A37" s="51"/>
      <c r="B37" s="374" t="s">
        <v>23</v>
      </c>
      <c r="C37" s="375"/>
      <c r="D37" s="371" t="s">
        <v>24</v>
      </c>
      <c r="E37" s="372"/>
      <c r="F37" s="372"/>
      <c r="G37" s="373"/>
      <c r="H37" s="56"/>
    </row>
    <row r="38" spans="1:8" x14ac:dyDescent="0.2">
      <c r="A38" s="58"/>
      <c r="B38" s="54"/>
      <c r="C38" s="52" t="s">
        <v>25</v>
      </c>
      <c r="D38" s="304" t="s">
        <v>26</v>
      </c>
      <c r="E38" s="305" t="s">
        <v>27</v>
      </c>
      <c r="F38" s="304">
        <v>5000</v>
      </c>
      <c r="G38" s="306"/>
      <c r="H38" s="56"/>
    </row>
    <row r="39" spans="1:8" ht="13.5" thickBot="1" x14ac:dyDescent="0.25">
      <c r="A39" s="59"/>
      <c r="B39" s="60"/>
      <c r="C39" s="60"/>
      <c r="D39" s="60"/>
      <c r="E39" s="60"/>
      <c r="F39" s="60"/>
      <c r="G39" s="60"/>
      <c r="H39" s="61"/>
    </row>
    <row r="40" spans="1:8" x14ac:dyDescent="0.2">
      <c r="A40" s="48"/>
      <c r="B40" s="49"/>
      <c r="C40" s="49"/>
      <c r="D40" s="49"/>
      <c r="E40" s="49"/>
      <c r="F40" s="49"/>
      <c r="G40" s="49"/>
      <c r="H40" s="50"/>
    </row>
    <row r="41" spans="1:8" x14ac:dyDescent="0.2">
      <c r="A41" s="51" t="s">
        <v>29</v>
      </c>
      <c r="B41" s="371" t="s">
        <v>616</v>
      </c>
      <c r="C41" s="372"/>
      <c r="D41" s="398"/>
      <c r="E41" s="398"/>
      <c r="F41" s="399"/>
      <c r="G41" s="55"/>
      <c r="H41" s="57"/>
    </row>
    <row r="42" spans="1:8" x14ac:dyDescent="0.2">
      <c r="A42" s="51" t="s">
        <v>30</v>
      </c>
      <c r="B42" s="371" t="s">
        <v>31</v>
      </c>
      <c r="C42" s="372"/>
      <c r="D42" s="372"/>
      <c r="E42" s="372"/>
      <c r="F42" s="373"/>
      <c r="G42" s="55"/>
      <c r="H42" s="57"/>
    </row>
    <row r="43" spans="1:8" x14ac:dyDescent="0.2">
      <c r="A43" s="51" t="s">
        <v>32</v>
      </c>
      <c r="B43" s="397" t="s">
        <v>33</v>
      </c>
      <c r="C43" s="372"/>
      <c r="D43" s="372"/>
      <c r="E43" s="372"/>
      <c r="F43" s="373"/>
      <c r="G43" s="55"/>
      <c r="H43" s="57"/>
    </row>
    <row r="44" spans="1:8" ht="13.5" thickBot="1" x14ac:dyDescent="0.25">
      <c r="A44" s="59"/>
      <c r="B44" s="60"/>
      <c r="C44" s="60"/>
      <c r="D44" s="60"/>
      <c r="E44" s="60"/>
      <c r="F44" s="60"/>
      <c r="G44" s="60"/>
      <c r="H44" s="61"/>
    </row>
  </sheetData>
  <mergeCells count="27">
    <mergeCell ref="C18:E18"/>
    <mergeCell ref="C19:E19"/>
    <mergeCell ref="C15:E15"/>
    <mergeCell ref="C23:E23"/>
    <mergeCell ref="C29:E29"/>
    <mergeCell ref="C25:E25"/>
    <mergeCell ref="B43:F43"/>
    <mergeCell ref="B37:C37"/>
    <mergeCell ref="D37:G37"/>
    <mergeCell ref="B41:F41"/>
    <mergeCell ref="B42:F42"/>
    <mergeCell ref="D36:G36"/>
    <mergeCell ref="B36:C36"/>
    <mergeCell ref="A6:I6"/>
    <mergeCell ref="A9:I9"/>
    <mergeCell ref="A8:I8"/>
    <mergeCell ref="B32:C32"/>
    <mergeCell ref="D32:G32"/>
    <mergeCell ref="C17:E17"/>
    <mergeCell ref="C21:E21"/>
    <mergeCell ref="A29:B29"/>
    <mergeCell ref="I29:K29"/>
    <mergeCell ref="F29:H29"/>
    <mergeCell ref="C27:E27"/>
    <mergeCell ref="B33:C33"/>
    <mergeCell ref="A10:I10"/>
    <mergeCell ref="D33:G33"/>
  </mergeCells>
  <phoneticPr fontId="9" type="noConversion"/>
  <dataValidations count="1">
    <dataValidation type="list" allowBlank="1" showInputMessage="1" showErrorMessage="1" sqref="C29:E29" xr:uid="{00000000-0002-0000-0000-000000000000}">
      <formula1>rYesNo</formula1>
    </dataValidation>
  </dataValidations>
  <hyperlinks>
    <hyperlink ref="B43" r:id="rId1" xr:uid="{00000000-0004-0000-0000-000000000000}"/>
  </hyperlinks>
  <pageMargins left="0.75" right="0.75" top="1" bottom="1" header="0.5" footer="0.5"/>
  <pageSetup paperSize="9" scale="80" orientation="portrait" verticalDpi="2" r:id="rId2"/>
  <headerFooter alignWithMargins="0">
    <oddHeader>&amp;C&amp;"Arial,Bold"&amp;12Non- Scheme Gas Pipeline - Financial Guideline Reporting template</oddHead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B1:I36"/>
  <sheetViews>
    <sheetView zoomScaleNormal="100" workbookViewId="0"/>
  </sheetViews>
  <sheetFormatPr defaultRowHeight="12.75" x14ac:dyDescent="0.2"/>
  <cols>
    <col min="1" max="1" width="11.28515625" style="62" customWidth="1"/>
    <col min="2" max="2" width="21" style="62" customWidth="1"/>
    <col min="3" max="3" width="30" style="62" customWidth="1"/>
    <col min="4" max="4" width="26.7109375" style="62" customWidth="1"/>
    <col min="5" max="5" width="23.5703125" style="62" customWidth="1"/>
    <col min="6" max="6" width="22.5703125" style="62" customWidth="1"/>
    <col min="7" max="7" width="20.5703125" style="62" customWidth="1"/>
    <col min="8" max="9" width="22.5703125" style="62" customWidth="1"/>
    <col min="10" max="10" width="35.28515625" style="62" customWidth="1"/>
    <col min="11" max="11" width="25.140625" style="62" customWidth="1"/>
    <col min="12" max="16384" width="9.140625" style="62"/>
  </cols>
  <sheetData>
    <row r="1" spans="2:9" ht="20.25" x14ac:dyDescent="0.3">
      <c r="B1" s="425" t="s">
        <v>188</v>
      </c>
      <c r="C1" s="425"/>
      <c r="D1" s="36"/>
      <c r="E1" s="36"/>
      <c r="F1" s="36"/>
      <c r="G1" s="36"/>
      <c r="H1" s="36"/>
      <c r="I1" s="36"/>
    </row>
    <row r="2" spans="2:9" ht="16.5" customHeight="1" x14ac:dyDescent="0.3">
      <c r="B2" s="87" t="str">
        <f>Tradingname</f>
        <v>SEA Gas Partnership</v>
      </c>
      <c r="C2" s="88"/>
      <c r="D2" s="63"/>
      <c r="E2" s="424" t="s">
        <v>215</v>
      </c>
      <c r="F2" s="424"/>
      <c r="G2" s="424"/>
      <c r="H2" s="63"/>
      <c r="I2" s="63"/>
    </row>
    <row r="3" spans="2:9" ht="15" x14ac:dyDescent="0.25">
      <c r="B3" s="89" t="s">
        <v>37</v>
      </c>
      <c r="C3" s="90">
        <f>Yearending</f>
        <v>45107</v>
      </c>
      <c r="E3" s="424"/>
      <c r="F3" s="424"/>
      <c r="G3" s="424"/>
    </row>
    <row r="4" spans="2:9" ht="20.25" x14ac:dyDescent="0.3">
      <c r="B4" s="35"/>
      <c r="E4" s="424"/>
      <c r="F4" s="424"/>
      <c r="G4" s="424"/>
    </row>
    <row r="5" spans="2:9" ht="15.75" x14ac:dyDescent="0.25">
      <c r="B5" s="66" t="s">
        <v>227</v>
      </c>
      <c r="C5" s="64"/>
      <c r="D5" s="64"/>
      <c r="E5" s="64"/>
      <c r="F5" s="64"/>
      <c r="G5" s="65"/>
      <c r="H5" s="64"/>
      <c r="I5" s="64"/>
    </row>
    <row r="6" spans="2:9" ht="15.75" x14ac:dyDescent="0.25">
      <c r="B6" s="66"/>
      <c r="C6" s="64"/>
      <c r="D6" s="64"/>
      <c r="E6" s="64"/>
      <c r="F6" s="64"/>
      <c r="G6" s="65"/>
      <c r="H6" s="64"/>
      <c r="I6" s="64"/>
    </row>
    <row r="7" spans="2:9" ht="40.5" customHeight="1" x14ac:dyDescent="0.2">
      <c r="B7" s="175" t="s">
        <v>168</v>
      </c>
      <c r="C7" s="175" t="s">
        <v>169</v>
      </c>
      <c r="D7" s="193" t="s">
        <v>228</v>
      </c>
      <c r="E7" s="176" t="s">
        <v>229</v>
      </c>
      <c r="F7" s="176" t="s">
        <v>230</v>
      </c>
      <c r="G7" s="176" t="s">
        <v>220</v>
      </c>
      <c r="H7" s="176" t="s">
        <v>221</v>
      </c>
      <c r="I7" s="176" t="s">
        <v>222</v>
      </c>
    </row>
    <row r="8" spans="2:9" x14ac:dyDescent="0.2">
      <c r="B8" s="170"/>
      <c r="C8" s="177" t="s">
        <v>231</v>
      </c>
      <c r="D8" s="194"/>
      <c r="E8" s="178" t="s">
        <v>170</v>
      </c>
      <c r="F8" s="178" t="s">
        <v>170</v>
      </c>
      <c r="G8" s="178"/>
      <c r="H8" s="178" t="s">
        <v>170</v>
      </c>
      <c r="I8" s="178" t="s">
        <v>170</v>
      </c>
    </row>
    <row r="9" spans="2:9" x14ac:dyDescent="0.2">
      <c r="B9" s="316" t="s">
        <v>232</v>
      </c>
      <c r="C9" s="158" t="s">
        <v>189</v>
      </c>
      <c r="D9" s="316" t="s">
        <v>233</v>
      </c>
      <c r="E9" s="317">
        <v>-3232594.4889999991</v>
      </c>
      <c r="F9" s="318"/>
      <c r="G9" s="319">
        <v>0.9467941188589255</v>
      </c>
      <c r="H9" s="189">
        <f>E9*G9</f>
        <v>-3060601.4508409728</v>
      </c>
      <c r="I9" s="189">
        <f>F9*G9</f>
        <v>0</v>
      </c>
    </row>
    <row r="10" spans="2:9" ht="25.5" x14ac:dyDescent="0.2">
      <c r="B10" s="316" t="s">
        <v>232</v>
      </c>
      <c r="C10" s="158" t="s">
        <v>190</v>
      </c>
      <c r="D10" s="316" t="s">
        <v>234</v>
      </c>
      <c r="E10" s="317">
        <v>-845863.83000000007</v>
      </c>
      <c r="F10" s="318"/>
      <c r="G10" s="319">
        <v>0.9467941188589255</v>
      </c>
      <c r="H10" s="189">
        <f t="shared" ref="H10:H35" si="0">E10*G10</f>
        <v>-800858.89959948603</v>
      </c>
      <c r="I10" s="189">
        <f t="shared" ref="I10:I35" si="1">F10*G10</f>
        <v>0</v>
      </c>
    </row>
    <row r="11" spans="2:9" x14ac:dyDescent="0.2">
      <c r="B11" s="316" t="s">
        <v>232</v>
      </c>
      <c r="C11" s="192" t="s">
        <v>191</v>
      </c>
      <c r="D11" s="316" t="s">
        <v>234</v>
      </c>
      <c r="E11" s="317">
        <v>-864962.00999999989</v>
      </c>
      <c r="F11" s="318"/>
      <c r="G11" s="319">
        <v>0.9467941188589255</v>
      </c>
      <c r="H11" s="189">
        <f t="shared" si="0"/>
        <v>-818940.94410439499</v>
      </c>
      <c r="I11" s="189">
        <f t="shared" si="1"/>
        <v>0</v>
      </c>
    </row>
    <row r="12" spans="2:9" x14ac:dyDescent="0.2">
      <c r="B12" s="316" t="s">
        <v>232</v>
      </c>
      <c r="C12" s="158" t="s">
        <v>192</v>
      </c>
      <c r="D12" s="316" t="s">
        <v>235</v>
      </c>
      <c r="E12" s="317">
        <v>-1787677</v>
      </c>
      <c r="F12" s="318"/>
      <c r="G12" s="319">
        <v>0.98401984810455123</v>
      </c>
      <c r="H12" s="189">
        <f t="shared" si="0"/>
        <v>-1759109.65</v>
      </c>
      <c r="I12" s="189">
        <f t="shared" si="1"/>
        <v>0</v>
      </c>
    </row>
    <row r="13" spans="2:9" x14ac:dyDescent="0.2">
      <c r="B13" s="316" t="s">
        <v>232</v>
      </c>
      <c r="C13" s="158" t="s">
        <v>193</v>
      </c>
      <c r="D13" s="316" t="s">
        <v>234</v>
      </c>
      <c r="E13" s="317">
        <v>-111212.20000000001</v>
      </c>
      <c r="F13" s="318"/>
      <c r="G13" s="319">
        <v>0.9467941188589255</v>
      </c>
      <c r="H13" s="189">
        <f t="shared" si="0"/>
        <v>-105295.05690536261</v>
      </c>
      <c r="I13" s="189">
        <f t="shared" si="1"/>
        <v>0</v>
      </c>
    </row>
    <row r="14" spans="2:9" x14ac:dyDescent="0.2">
      <c r="B14" s="316" t="s">
        <v>232</v>
      </c>
      <c r="C14" s="192" t="s">
        <v>194</v>
      </c>
      <c r="D14" s="316" t="s">
        <v>194</v>
      </c>
      <c r="E14" s="317">
        <v>-47462.619999999995</v>
      </c>
      <c r="F14" s="318"/>
      <c r="G14" s="319">
        <v>0.9467941188589255</v>
      </c>
      <c r="H14" s="189">
        <f t="shared" si="0"/>
        <v>-44937.329481636014</v>
      </c>
      <c r="I14" s="189">
        <f t="shared" si="1"/>
        <v>0</v>
      </c>
    </row>
    <row r="15" spans="2:9" ht="25.5" x14ac:dyDescent="0.2">
      <c r="B15" s="171"/>
      <c r="C15" s="192" t="s">
        <v>195</v>
      </c>
      <c r="D15" s="171"/>
      <c r="E15" s="186"/>
      <c r="F15" s="186"/>
      <c r="G15" s="187"/>
      <c r="H15" s="189">
        <f t="shared" si="0"/>
        <v>0</v>
      </c>
      <c r="I15" s="189">
        <f t="shared" si="1"/>
        <v>0</v>
      </c>
    </row>
    <row r="16" spans="2:9" ht="25.5" x14ac:dyDescent="0.2">
      <c r="B16" s="171"/>
      <c r="C16" s="192" t="s">
        <v>196</v>
      </c>
      <c r="D16" s="171"/>
      <c r="E16" s="186"/>
      <c r="F16" s="186"/>
      <c r="G16" s="187"/>
      <c r="H16" s="189">
        <f t="shared" si="0"/>
        <v>0</v>
      </c>
      <c r="I16" s="189">
        <f t="shared" si="1"/>
        <v>0</v>
      </c>
    </row>
    <row r="17" spans="2:9" x14ac:dyDescent="0.2">
      <c r="B17" s="171"/>
      <c r="C17" s="158" t="s">
        <v>197</v>
      </c>
      <c r="D17" s="171"/>
      <c r="E17" s="190">
        <f>SUM(E18:E35)</f>
        <v>-1467481.01</v>
      </c>
      <c r="F17" s="190">
        <f>SUM(F18:F35)</f>
        <v>0</v>
      </c>
      <c r="G17" s="191"/>
      <c r="H17" s="190">
        <f>SUM(H18:H35)</f>
        <v>-1467481.01</v>
      </c>
      <c r="I17" s="190">
        <f>SUM(I18:I35)</f>
        <v>0</v>
      </c>
    </row>
    <row r="18" spans="2:9" x14ac:dyDescent="0.2">
      <c r="B18" s="171"/>
      <c r="C18" s="316" t="s">
        <v>236</v>
      </c>
      <c r="D18" s="316"/>
      <c r="E18" s="320"/>
      <c r="F18" s="320"/>
      <c r="G18" s="319"/>
      <c r="H18" s="189">
        <f t="shared" si="0"/>
        <v>0</v>
      </c>
      <c r="I18" s="189">
        <f t="shared" si="1"/>
        <v>0</v>
      </c>
    </row>
    <row r="19" spans="2:9" x14ac:dyDescent="0.2">
      <c r="B19" s="171"/>
      <c r="C19" s="316" t="s">
        <v>237</v>
      </c>
      <c r="D19" s="316"/>
      <c r="E19" s="317">
        <v>-1467481.01</v>
      </c>
      <c r="F19" s="318"/>
      <c r="G19" s="319">
        <v>1</v>
      </c>
      <c r="H19" s="189">
        <f t="shared" si="0"/>
        <v>-1467481.01</v>
      </c>
      <c r="I19" s="189">
        <f t="shared" si="1"/>
        <v>0</v>
      </c>
    </row>
    <row r="20" spans="2:9" x14ac:dyDescent="0.2">
      <c r="B20" s="171"/>
      <c r="C20" s="171"/>
      <c r="D20" s="171"/>
      <c r="E20" s="186"/>
      <c r="F20" s="186"/>
      <c r="G20" s="187"/>
      <c r="H20" s="189">
        <f t="shared" si="0"/>
        <v>0</v>
      </c>
      <c r="I20" s="189">
        <f t="shared" si="1"/>
        <v>0</v>
      </c>
    </row>
    <row r="21" spans="2:9" x14ac:dyDescent="0.2">
      <c r="B21" s="171"/>
      <c r="C21" s="171"/>
      <c r="D21" s="171"/>
      <c r="E21" s="186"/>
      <c r="F21" s="186"/>
      <c r="G21" s="187"/>
      <c r="H21" s="189">
        <f t="shared" si="0"/>
        <v>0</v>
      </c>
      <c r="I21" s="189">
        <f t="shared" si="1"/>
        <v>0</v>
      </c>
    </row>
    <row r="22" spans="2:9" x14ac:dyDescent="0.2">
      <c r="B22" s="171"/>
      <c r="C22" s="171"/>
      <c r="D22" s="171"/>
      <c r="E22" s="186"/>
      <c r="F22" s="186"/>
      <c r="G22" s="187"/>
      <c r="H22" s="189">
        <f t="shared" si="0"/>
        <v>0</v>
      </c>
      <c r="I22" s="189">
        <f t="shared" si="1"/>
        <v>0</v>
      </c>
    </row>
    <row r="23" spans="2:9" x14ac:dyDescent="0.2">
      <c r="B23" s="171"/>
      <c r="C23" s="171"/>
      <c r="D23" s="171"/>
      <c r="E23" s="186"/>
      <c r="F23" s="186"/>
      <c r="G23" s="187"/>
      <c r="H23" s="189">
        <f t="shared" si="0"/>
        <v>0</v>
      </c>
      <c r="I23" s="189">
        <f t="shared" si="1"/>
        <v>0</v>
      </c>
    </row>
    <row r="24" spans="2:9" x14ac:dyDescent="0.2">
      <c r="B24" s="171"/>
      <c r="C24" s="171"/>
      <c r="D24" s="171"/>
      <c r="E24" s="186"/>
      <c r="F24" s="186"/>
      <c r="G24" s="187"/>
      <c r="H24" s="189">
        <f t="shared" si="0"/>
        <v>0</v>
      </c>
      <c r="I24" s="189">
        <f t="shared" si="1"/>
        <v>0</v>
      </c>
    </row>
    <row r="25" spans="2:9" x14ac:dyDescent="0.2">
      <c r="B25" s="171"/>
      <c r="C25" s="171"/>
      <c r="D25" s="171"/>
      <c r="E25" s="186"/>
      <c r="F25" s="186"/>
      <c r="G25" s="187"/>
      <c r="H25" s="189">
        <f t="shared" si="0"/>
        <v>0</v>
      </c>
      <c r="I25" s="189">
        <f t="shared" si="1"/>
        <v>0</v>
      </c>
    </row>
    <row r="26" spans="2:9" x14ac:dyDescent="0.2">
      <c r="B26" s="171"/>
      <c r="C26" s="171"/>
      <c r="D26" s="171"/>
      <c r="E26" s="186"/>
      <c r="F26" s="186"/>
      <c r="G26" s="187"/>
      <c r="H26" s="189">
        <f t="shared" si="0"/>
        <v>0</v>
      </c>
      <c r="I26" s="189">
        <f t="shared" si="1"/>
        <v>0</v>
      </c>
    </row>
    <row r="27" spans="2:9" x14ac:dyDescent="0.2">
      <c r="B27" s="171"/>
      <c r="C27" s="171"/>
      <c r="D27" s="171"/>
      <c r="E27" s="186"/>
      <c r="F27" s="186"/>
      <c r="G27" s="187"/>
      <c r="H27" s="189">
        <f t="shared" si="0"/>
        <v>0</v>
      </c>
      <c r="I27" s="189">
        <f t="shared" si="1"/>
        <v>0</v>
      </c>
    </row>
    <row r="28" spans="2:9" x14ac:dyDescent="0.2">
      <c r="B28" s="171"/>
      <c r="C28" s="171"/>
      <c r="D28" s="171"/>
      <c r="E28" s="186"/>
      <c r="F28" s="186"/>
      <c r="G28" s="187"/>
      <c r="H28" s="189">
        <f t="shared" si="0"/>
        <v>0</v>
      </c>
      <c r="I28" s="189">
        <f t="shared" si="1"/>
        <v>0</v>
      </c>
    </row>
    <row r="29" spans="2:9" x14ac:dyDescent="0.2">
      <c r="B29" s="171"/>
      <c r="C29" s="171"/>
      <c r="D29" s="171"/>
      <c r="E29" s="186"/>
      <c r="F29" s="186"/>
      <c r="G29" s="187"/>
      <c r="H29" s="189">
        <f t="shared" si="0"/>
        <v>0</v>
      </c>
      <c r="I29" s="189">
        <f t="shared" si="1"/>
        <v>0</v>
      </c>
    </row>
    <row r="30" spans="2:9" x14ac:dyDescent="0.2">
      <c r="B30" s="171"/>
      <c r="C30" s="171"/>
      <c r="D30" s="171"/>
      <c r="E30" s="186"/>
      <c r="F30" s="186"/>
      <c r="G30" s="187"/>
      <c r="H30" s="189">
        <f t="shared" si="0"/>
        <v>0</v>
      </c>
      <c r="I30" s="189">
        <f t="shared" si="1"/>
        <v>0</v>
      </c>
    </row>
    <row r="31" spans="2:9" x14ac:dyDescent="0.2">
      <c r="B31" s="171"/>
      <c r="C31" s="171"/>
      <c r="D31" s="171"/>
      <c r="E31" s="186"/>
      <c r="F31" s="186"/>
      <c r="G31" s="187"/>
      <c r="H31" s="189">
        <f t="shared" si="0"/>
        <v>0</v>
      </c>
      <c r="I31" s="189">
        <f t="shared" si="1"/>
        <v>0</v>
      </c>
    </row>
    <row r="32" spans="2:9" x14ac:dyDescent="0.2">
      <c r="B32" s="171"/>
      <c r="C32" s="171"/>
      <c r="D32" s="171"/>
      <c r="E32" s="186"/>
      <c r="F32" s="186"/>
      <c r="G32" s="187"/>
      <c r="H32" s="189">
        <f t="shared" si="0"/>
        <v>0</v>
      </c>
      <c r="I32" s="189">
        <f t="shared" si="1"/>
        <v>0</v>
      </c>
    </row>
    <row r="33" spans="2:9" x14ac:dyDescent="0.2">
      <c r="B33" s="171"/>
      <c r="C33" s="171"/>
      <c r="D33" s="171"/>
      <c r="E33" s="186"/>
      <c r="F33" s="186"/>
      <c r="G33" s="187"/>
      <c r="H33" s="189">
        <f t="shared" si="0"/>
        <v>0</v>
      </c>
      <c r="I33" s="189">
        <f t="shared" si="1"/>
        <v>0</v>
      </c>
    </row>
    <row r="34" spans="2:9" x14ac:dyDescent="0.2">
      <c r="B34" s="171"/>
      <c r="C34" s="171"/>
      <c r="D34" s="171"/>
      <c r="E34" s="186"/>
      <c r="F34" s="186"/>
      <c r="G34" s="187"/>
      <c r="H34" s="189">
        <f t="shared" si="0"/>
        <v>0</v>
      </c>
      <c r="I34" s="189">
        <f t="shared" si="1"/>
        <v>0</v>
      </c>
    </row>
    <row r="35" spans="2:9" x14ac:dyDescent="0.2">
      <c r="B35" s="171"/>
      <c r="C35" s="171"/>
      <c r="D35" s="171"/>
      <c r="E35" s="186"/>
      <c r="F35" s="186"/>
      <c r="G35" s="187"/>
      <c r="H35" s="189">
        <f t="shared" si="0"/>
        <v>0</v>
      </c>
      <c r="I35" s="189">
        <f t="shared" si="1"/>
        <v>0</v>
      </c>
    </row>
    <row r="36" spans="2:9" x14ac:dyDescent="0.2">
      <c r="B36" s="174"/>
      <c r="C36" s="421" t="s">
        <v>213</v>
      </c>
      <c r="D36" s="422"/>
      <c r="E36" s="189">
        <f>SUM(E9:E17)</f>
        <v>-8357253.1589999991</v>
      </c>
      <c r="F36" s="189">
        <f>SUM(F9:F17)</f>
        <v>0</v>
      </c>
      <c r="G36" s="188"/>
      <c r="H36" s="189">
        <f>SUM(H9:H17)</f>
        <v>-8057224.3409318523</v>
      </c>
      <c r="I36" s="189">
        <f>SUM(I9:I17)</f>
        <v>0</v>
      </c>
    </row>
  </sheetData>
  <sheetProtection sheet="1" insertRows="0" deleteRows="0"/>
  <mergeCells count="3">
    <mergeCell ref="B1:C1"/>
    <mergeCell ref="C36:D36"/>
    <mergeCell ref="E2:G4"/>
  </mergeCells>
  <phoneticPr fontId="36" type="noConversion"/>
  <pageMargins left="0.75" right="0.75" top="1" bottom="1" header="0.5" footer="0.5"/>
  <pageSetup paperSize="9" scale="3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B1:G124"/>
  <sheetViews>
    <sheetView workbookViewId="0"/>
  </sheetViews>
  <sheetFormatPr defaultRowHeight="12.75" x14ac:dyDescent="0.2"/>
  <cols>
    <col min="1" max="1" width="12" style="116" customWidth="1"/>
    <col min="2" max="2" width="13.7109375" style="116" customWidth="1"/>
    <col min="3" max="3" width="51.42578125" style="116" customWidth="1"/>
    <col min="4" max="5" width="20.7109375" style="116" customWidth="1"/>
    <col min="6" max="16384" width="9.140625" style="116"/>
  </cols>
  <sheetData>
    <row r="1" spans="2:6" ht="20.25" x14ac:dyDescent="0.3">
      <c r="B1" s="426" t="s">
        <v>238</v>
      </c>
      <c r="C1" s="426"/>
    </row>
    <row r="2" spans="2:6" ht="15" x14ac:dyDescent="0.25">
      <c r="B2" s="128" t="str">
        <f>Tradingname</f>
        <v>SEA Gas Partnership</v>
      </c>
      <c r="C2" s="129"/>
      <c r="E2" s="195"/>
    </row>
    <row r="3" spans="2:6" ht="15" x14ac:dyDescent="0.25">
      <c r="B3" s="130" t="s">
        <v>37</v>
      </c>
      <c r="C3" s="131">
        <f>Yearending</f>
        <v>45107</v>
      </c>
    </row>
    <row r="4" spans="2:6" ht="20.25" x14ac:dyDescent="0.3">
      <c r="B4" s="132"/>
      <c r="D4" s="196"/>
    </row>
    <row r="5" spans="2:6" ht="15.75" x14ac:dyDescent="0.2">
      <c r="B5" s="427" t="s">
        <v>239</v>
      </c>
      <c r="C5" s="427"/>
      <c r="D5" s="197"/>
    </row>
    <row r="7" spans="2:6" ht="38.25" x14ac:dyDescent="0.2">
      <c r="B7" s="211" t="s">
        <v>168</v>
      </c>
      <c r="C7" s="72" t="s">
        <v>169</v>
      </c>
      <c r="D7" s="72" t="s">
        <v>166</v>
      </c>
      <c r="E7" s="72" t="s">
        <v>167</v>
      </c>
    </row>
    <row r="8" spans="2:6" x14ac:dyDescent="0.2">
      <c r="B8" s="211"/>
      <c r="C8" s="212" t="s">
        <v>240</v>
      </c>
      <c r="D8" s="213"/>
      <c r="E8" s="213"/>
    </row>
    <row r="9" spans="2:6" x14ac:dyDescent="0.2">
      <c r="B9" s="199"/>
      <c r="C9" s="214" t="s">
        <v>53</v>
      </c>
      <c r="D9" s="200"/>
      <c r="E9" s="198"/>
    </row>
    <row r="10" spans="2:6" x14ac:dyDescent="0.2">
      <c r="B10" s="201"/>
      <c r="C10" s="215" t="s">
        <v>241</v>
      </c>
      <c r="D10" s="219">
        <f>SUMIF('3.3 Depreciation amortisation'!$D$9:$D$52,'3. Statement of pipeline assets'!C9,'3.3 Depreciation amortisation'!$H$9:$H$52)</f>
        <v>365106289</v>
      </c>
      <c r="E10" s="321">
        <v>365106289</v>
      </c>
    </row>
    <row r="11" spans="2:6" x14ac:dyDescent="0.2">
      <c r="B11" s="201"/>
      <c r="C11" s="215" t="s">
        <v>242</v>
      </c>
      <c r="D11" s="219">
        <f>SUMIF('3.3 Depreciation amortisation'!$D$9:$D$52,'3. Statement of pipeline assets'!C9,'3.3 Depreciation amortisation'!$I$9:$I$52)</f>
        <v>5390374.188205719</v>
      </c>
      <c r="E11" s="321">
        <v>5390374.1882056594</v>
      </c>
    </row>
    <row r="12" spans="2:6" x14ac:dyDescent="0.2">
      <c r="B12" s="201"/>
      <c r="C12" s="215" t="s">
        <v>243</v>
      </c>
      <c r="D12" s="219">
        <f>SUMIF('3.3 Depreciation amortisation'!$D$9:$D$52,'3. Statement of pipeline assets'!C9,'3.3 Depreciation amortisation'!$J$9:$J$52)</f>
        <v>2003246.7435285714</v>
      </c>
      <c r="E12" s="321">
        <v>1848366.845</v>
      </c>
    </row>
    <row r="13" spans="2:6" x14ac:dyDescent="0.2">
      <c r="B13" s="202"/>
      <c r="C13" s="216" t="s">
        <v>244</v>
      </c>
      <c r="D13" s="219">
        <f>SUM(D10:D12)</f>
        <v>372499909.93173426</v>
      </c>
      <c r="E13" s="219">
        <f>SUM(E10:E12)</f>
        <v>372345030.03320569</v>
      </c>
    </row>
    <row r="14" spans="2:6" x14ac:dyDescent="0.2">
      <c r="B14" s="201"/>
      <c r="C14" s="215" t="s">
        <v>245</v>
      </c>
      <c r="D14" s="219">
        <f>SUMIF('3.3 Depreciation amortisation'!$D$9:$D$52,'3. Statement of pipeline assets'!C9,'3.3 Depreciation amortisation'!$M$9:$M$52)+SUMIF('3.3 Depreciation amortisation'!$D$9:$D$52,'3. Statement of pipeline assets'!C9,'3.3 Depreciation amortisation'!$N$9:$N$52)</f>
        <v>-144576735</v>
      </c>
      <c r="E14" s="321">
        <v>-137128654</v>
      </c>
    </row>
    <row r="15" spans="2:6" x14ac:dyDescent="0.2">
      <c r="B15" s="201"/>
      <c r="C15" s="215" t="s">
        <v>246</v>
      </c>
      <c r="D15" s="219">
        <f>SUMIF('3.3 Depreciation amortisation'!$D$9:$D$52,'3. Statement of pipeline assets'!C9,'3.3 Depreciation amortisation'!$K$9:$K$52)</f>
        <v>-18465.2</v>
      </c>
      <c r="E15" s="321">
        <v>-18465.2</v>
      </c>
      <c r="F15" s="138"/>
    </row>
    <row r="16" spans="2:6" x14ac:dyDescent="0.2">
      <c r="B16" s="202"/>
      <c r="C16" s="216" t="s">
        <v>247</v>
      </c>
      <c r="D16" s="219">
        <f>SUM(D13:D15)</f>
        <v>227904709.73173428</v>
      </c>
      <c r="E16" s="219">
        <f>SUM(E13:E15)</f>
        <v>235197910.8332057</v>
      </c>
    </row>
    <row r="17" spans="2:6" x14ac:dyDescent="0.2">
      <c r="B17" s="203"/>
      <c r="C17" s="217" t="s">
        <v>54</v>
      </c>
      <c r="D17" s="220"/>
      <c r="E17" s="204"/>
    </row>
    <row r="18" spans="2:6" x14ac:dyDescent="0.2">
      <c r="B18" s="201"/>
      <c r="C18" s="215" t="s">
        <v>241</v>
      </c>
      <c r="D18" s="219">
        <f>SUMIF('3.3 Depreciation amortisation'!$D$9:$D$52,'3. Statement of pipeline assets'!C17,'3.3 Depreciation amortisation'!$H$9:$H$52)</f>
        <v>33332258</v>
      </c>
      <c r="E18" s="322">
        <v>33332258</v>
      </c>
    </row>
    <row r="19" spans="2:6" x14ac:dyDescent="0.2">
      <c r="B19" s="201"/>
      <c r="C19" s="215" t="s">
        <v>242</v>
      </c>
      <c r="D19" s="219">
        <f>SUMIF('3.3 Depreciation amortisation'!$D$9:$D$52,'3. Statement of pipeline assets'!C17,'3.3 Depreciation amortisation'!$I$9:$I$52)</f>
        <v>2940123.640000008</v>
      </c>
      <c r="E19" s="322">
        <v>2940123.640000008</v>
      </c>
    </row>
    <row r="20" spans="2:6" x14ac:dyDescent="0.2">
      <c r="B20" s="201"/>
      <c r="C20" s="215" t="s">
        <v>243</v>
      </c>
      <c r="D20" s="219">
        <f>SUMIF('3.3 Depreciation amortisation'!$D$9:$D$52,'3. Statement of pipeline assets'!C17,'3.3 Depreciation amortisation'!$J$9:$J$52)</f>
        <v>2050912.84</v>
      </c>
      <c r="E20" s="322">
        <v>2015445.25</v>
      </c>
    </row>
    <row r="21" spans="2:6" x14ac:dyDescent="0.2">
      <c r="B21" s="201"/>
      <c r="C21" s="215" t="s">
        <v>245</v>
      </c>
      <c r="D21" s="219">
        <f>SUMIF('3.3 Depreciation amortisation'!$D$9:$D$52,'3. Statement of pipeline assets'!C17,'3.3 Depreciation amortisation'!$M$9:$M$52)+SUMIF('3.3 Depreciation amortisation'!$D$9:$D$52,'3. Statement of pipeline assets'!C17,'3.3 Depreciation amortisation'!$N$9:$N$52)</f>
        <v>-23864372.5</v>
      </c>
      <c r="E21" s="322">
        <v>-22587532.5</v>
      </c>
      <c r="F21" s="138"/>
    </row>
    <row r="22" spans="2:6" ht="11.25" customHeight="1" x14ac:dyDescent="0.2">
      <c r="B22" s="201"/>
      <c r="C22" s="215" t="s">
        <v>246</v>
      </c>
      <c r="D22" s="219">
        <f>SUMIF('3.3 Depreciation amortisation'!$D$9:$D$52,'3. Statement of pipeline assets'!C17,'3.3 Depreciation amortisation'!$K$9:$K$52)</f>
        <v>0</v>
      </c>
      <c r="E22" s="322">
        <v>0</v>
      </c>
    </row>
    <row r="23" spans="2:6" x14ac:dyDescent="0.2">
      <c r="B23" s="202"/>
      <c r="C23" s="216" t="s">
        <v>248</v>
      </c>
      <c r="D23" s="219">
        <f>SUM(D18:D22)</f>
        <v>14458921.980000012</v>
      </c>
      <c r="E23" s="219">
        <f>SUM(E18:E22)</f>
        <v>15700294.390000008</v>
      </c>
    </row>
    <row r="24" spans="2:6" x14ac:dyDescent="0.2">
      <c r="B24" s="203"/>
      <c r="C24" s="217" t="s">
        <v>249</v>
      </c>
      <c r="D24" s="220"/>
      <c r="E24" s="204"/>
    </row>
    <row r="25" spans="2:6" x14ac:dyDescent="0.2">
      <c r="B25" s="201"/>
      <c r="C25" s="215" t="s">
        <v>241</v>
      </c>
      <c r="D25" s="219">
        <f>SUMIF('3.3 Depreciation amortisation'!$D$9:$D$52,'3. Statement of pipeline assets'!C24,'3.3 Depreciation amortisation'!$H$9:$H$52)</f>
        <v>26232564</v>
      </c>
      <c r="E25" s="322">
        <v>26232564</v>
      </c>
    </row>
    <row r="26" spans="2:6" x14ac:dyDescent="0.2">
      <c r="B26" s="201"/>
      <c r="C26" s="215" t="s">
        <v>242</v>
      </c>
      <c r="D26" s="219">
        <f>SUMIF('3.3 Depreciation amortisation'!$D$9:$D$52,'3. Statement of pipeline assets'!C24,'3.3 Depreciation amortisation'!$I$9:$I$52)</f>
        <v>233324.3179778643</v>
      </c>
      <c r="E26" s="322">
        <v>233324.31797786057</v>
      </c>
    </row>
    <row r="27" spans="2:6" x14ac:dyDescent="0.2">
      <c r="B27" s="201"/>
      <c r="C27" s="215" t="s">
        <v>243</v>
      </c>
      <c r="D27" s="219">
        <f>SUMIF('3.3 Depreciation amortisation'!$D$9:$D$52,'3. Statement of pipeline assets'!C24,'3.3 Depreciation amortisation'!$J$9:$J$52)</f>
        <v>1239031.6289583333</v>
      </c>
      <c r="E27" s="322">
        <v>1003489.4589583334</v>
      </c>
    </row>
    <row r="28" spans="2:6" x14ac:dyDescent="0.2">
      <c r="B28" s="201"/>
      <c r="C28" s="215" t="s">
        <v>181</v>
      </c>
      <c r="D28" s="219">
        <f>SUMIF('3.3 Depreciation amortisation'!$D$9:$D$52,'3. Statement of pipeline assets'!C24,'3.3 Depreciation amortisation'!$M$9:$M$52)+SUMIF('3.3 Depreciation amortisation'!$D$9:$D$52,'3. Statement of pipeline assets'!C24,'3.3 Depreciation amortisation'!$N$9:$N$52)</f>
        <v>-12984893.5</v>
      </c>
      <c r="E28" s="322">
        <v>-12295215</v>
      </c>
      <c r="F28" s="138"/>
    </row>
    <row r="29" spans="2:6" ht="11.25" customHeight="1" x14ac:dyDescent="0.2">
      <c r="B29" s="201"/>
      <c r="C29" s="215" t="s">
        <v>246</v>
      </c>
      <c r="D29" s="219">
        <f>SUMIF('3.3 Depreciation amortisation'!$D$9:$D$52,'3. Statement of pipeline assets'!C24,'3.3 Depreciation amortisation'!$K$9:$K$52)</f>
        <v>0</v>
      </c>
      <c r="E29" s="322">
        <v>0</v>
      </c>
    </row>
    <row r="30" spans="2:6" x14ac:dyDescent="0.2">
      <c r="B30" s="202"/>
      <c r="C30" s="216" t="s">
        <v>250</v>
      </c>
      <c r="D30" s="219">
        <f>SUM(D25:D29)</f>
        <v>14720026.446936198</v>
      </c>
      <c r="E30" s="219">
        <f>SUM(E25:E29)</f>
        <v>15174162.776936196</v>
      </c>
    </row>
    <row r="31" spans="2:6" x14ac:dyDescent="0.2">
      <c r="B31" s="203"/>
      <c r="C31" s="217" t="s">
        <v>56</v>
      </c>
      <c r="D31" s="220"/>
      <c r="E31" s="204"/>
    </row>
    <row r="32" spans="2:6" x14ac:dyDescent="0.2">
      <c r="B32" s="201"/>
      <c r="C32" s="215" t="s">
        <v>241</v>
      </c>
      <c r="D32" s="219">
        <f>SUMIF('3.3 Depreciation amortisation'!$D$9:$D$52,'3. Statement of pipeline assets'!C31,'3.3 Depreciation amortisation'!$H$9:$H$52)</f>
        <v>7917017</v>
      </c>
      <c r="E32" s="322">
        <v>7917017</v>
      </c>
    </row>
    <row r="33" spans="2:6" x14ac:dyDescent="0.2">
      <c r="B33" s="201"/>
      <c r="C33" s="215" t="s">
        <v>251</v>
      </c>
      <c r="D33" s="219">
        <f>SUMIF('3.3 Depreciation amortisation'!$D$9:$D$52,'3. Statement of pipeline assets'!C31,'3.3 Depreciation amortisation'!$I$9:$I$52)</f>
        <v>285493.73531400133</v>
      </c>
      <c r="E33" s="322">
        <v>285493.73531400133</v>
      </c>
    </row>
    <row r="34" spans="2:6" x14ac:dyDescent="0.2">
      <c r="B34" s="201"/>
      <c r="C34" s="215" t="s">
        <v>243</v>
      </c>
      <c r="D34" s="219">
        <f>SUMIF('3.3 Depreciation amortisation'!$D$9:$D$52,'3. Statement of pipeline assets'!C31,'3.3 Depreciation amortisation'!$J$9:$J$52)</f>
        <v>594294.13067500002</v>
      </c>
      <c r="E34" s="322">
        <v>594294.13067500002</v>
      </c>
    </row>
    <row r="35" spans="2:6" x14ac:dyDescent="0.2">
      <c r="B35" s="201"/>
      <c r="C35" s="215" t="s">
        <v>181</v>
      </c>
      <c r="D35" s="219">
        <f>SUMIF('3.3 Depreciation amortisation'!$D$9:$D$52,'3. Statement of pipeline assets'!C31,'3.3 Depreciation amortisation'!$M$9:$M$52)+SUMIF('3.3 Depreciation amortisation'!$D$9:$D$52,'3. Statement of pipeline assets'!C31,'3.3 Depreciation amortisation'!$N$9:$N$52)</f>
        <v>-4050616</v>
      </c>
      <c r="E35" s="322">
        <v>-3830697</v>
      </c>
      <c r="F35" s="138"/>
    </row>
    <row r="36" spans="2:6" ht="11.25" customHeight="1" x14ac:dyDescent="0.2">
      <c r="B36" s="201"/>
      <c r="C36" s="215" t="s">
        <v>246</v>
      </c>
      <c r="D36" s="219">
        <f>SUMIF('3.3 Depreciation amortisation'!$D$9:$D$52,'3. Statement of pipeline assets'!C31,'3.3 Depreciation amortisation'!$K$9:$K$52)</f>
        <v>0</v>
      </c>
      <c r="E36" s="322">
        <v>0</v>
      </c>
    </row>
    <row r="37" spans="2:6" x14ac:dyDescent="0.2">
      <c r="B37" s="202"/>
      <c r="C37" s="216" t="s">
        <v>252</v>
      </c>
      <c r="D37" s="219">
        <f>SUM(D32:D36)</f>
        <v>4746188.8659890015</v>
      </c>
      <c r="E37" s="219">
        <f>SUM(E32:E36)</f>
        <v>4966107.8659890015</v>
      </c>
    </row>
    <row r="38" spans="2:6" x14ac:dyDescent="0.2">
      <c r="B38" s="203"/>
      <c r="C38" s="217" t="s">
        <v>57</v>
      </c>
      <c r="D38" s="220"/>
      <c r="E38" s="204"/>
    </row>
    <row r="39" spans="2:6" x14ac:dyDescent="0.2">
      <c r="B39" s="201"/>
      <c r="C39" s="215" t="s">
        <v>241</v>
      </c>
      <c r="D39" s="219">
        <f>SUMIF('3.3 Depreciation amortisation'!$D$9:$D$52,'3. Statement of pipeline assets'!C38,'3.3 Depreciation amortisation'!$H$9:$H$52)</f>
        <v>0</v>
      </c>
      <c r="E39" s="322">
        <v>0</v>
      </c>
    </row>
    <row r="40" spans="2:6" x14ac:dyDescent="0.2">
      <c r="B40" s="201"/>
      <c r="C40" s="215" t="s">
        <v>242</v>
      </c>
      <c r="D40" s="219">
        <f>SUMIF('3.3 Depreciation amortisation'!$D$9:$D$52,'3. Statement of pipeline assets'!C38,'3.3 Depreciation amortisation'!$I$9:$I$52)</f>
        <v>0</v>
      </c>
      <c r="E40" s="322">
        <v>0</v>
      </c>
    </row>
    <row r="41" spans="2:6" x14ac:dyDescent="0.2">
      <c r="B41" s="201"/>
      <c r="C41" s="215" t="s">
        <v>243</v>
      </c>
      <c r="D41" s="219">
        <f>SUMIF('3.3 Depreciation amortisation'!$D$9:$D$52,'3. Statement of pipeline assets'!C38,'3.3 Depreciation amortisation'!$J$9:$J$52)</f>
        <v>0</v>
      </c>
      <c r="E41" s="322">
        <v>0</v>
      </c>
    </row>
    <row r="42" spans="2:6" x14ac:dyDescent="0.2">
      <c r="B42" s="201"/>
      <c r="C42" s="215" t="s">
        <v>181</v>
      </c>
      <c r="D42" s="219">
        <f>SUMIF('3.3 Depreciation amortisation'!$D$9:$D$52,'3. Statement of pipeline assets'!C38,'3.3 Depreciation amortisation'!$M$9:$M$52)+SUMIF('3.3 Depreciation amortisation'!$D$9:$D$52,'3. Statement of pipeline assets'!C38,'3.3 Depreciation amortisation'!$N$9:$N$52)</f>
        <v>0</v>
      </c>
      <c r="E42" s="322">
        <v>0</v>
      </c>
      <c r="F42" s="138"/>
    </row>
    <row r="43" spans="2:6" ht="11.25" customHeight="1" x14ac:dyDescent="0.2">
      <c r="B43" s="201"/>
      <c r="C43" s="215" t="s">
        <v>246</v>
      </c>
      <c r="D43" s="219">
        <f>SUMIF('3.3 Depreciation amortisation'!$D$9:$D$52,'3. Statement of pipeline assets'!C38,'3.3 Depreciation amortisation'!$K$9:$K$52)</f>
        <v>0</v>
      </c>
      <c r="E43" s="322">
        <v>0</v>
      </c>
    </row>
    <row r="44" spans="2:6" x14ac:dyDescent="0.2">
      <c r="B44" s="202"/>
      <c r="C44" s="216" t="s">
        <v>253</v>
      </c>
      <c r="D44" s="219">
        <f>SUM(D39:D43)</f>
        <v>0</v>
      </c>
      <c r="E44" s="219">
        <f>SUM(E39:E43)</f>
        <v>0</v>
      </c>
    </row>
    <row r="45" spans="2:6" x14ac:dyDescent="0.2">
      <c r="B45" s="203"/>
      <c r="C45" s="217" t="s">
        <v>58</v>
      </c>
      <c r="D45" s="220"/>
      <c r="E45" s="204"/>
    </row>
    <row r="46" spans="2:6" x14ac:dyDescent="0.2">
      <c r="B46" s="201"/>
      <c r="C46" s="215" t="s">
        <v>241</v>
      </c>
      <c r="D46" s="219">
        <f>SUMIF('3.3 Depreciation amortisation'!$D$9:$D$52,'3. Statement of pipeline assets'!C45,'3.3 Depreciation amortisation'!$H$9:$H$52)</f>
        <v>1646042</v>
      </c>
      <c r="E46" s="322">
        <v>1646042</v>
      </c>
    </row>
    <row r="47" spans="2:6" x14ac:dyDescent="0.2">
      <c r="B47" s="201"/>
      <c r="C47" s="215" t="s">
        <v>242</v>
      </c>
      <c r="D47" s="219">
        <f>SUMIF('3.3 Depreciation amortisation'!$D$9:$D$52,'3. Statement of pipeline assets'!C45,'3.3 Depreciation amortisation'!$I$9:$I$52)</f>
        <v>0</v>
      </c>
      <c r="E47" s="322">
        <v>0</v>
      </c>
    </row>
    <row r="48" spans="2:6" x14ac:dyDescent="0.2">
      <c r="B48" s="201"/>
      <c r="C48" s="215" t="s">
        <v>243</v>
      </c>
      <c r="D48" s="219">
        <f>SUMIF('3.3 Depreciation amortisation'!$D$9:$D$52,'3. Statement of pipeline assets'!C45,'3.3 Depreciation amortisation'!$J$9:$J$52)</f>
        <v>615867.02064171131</v>
      </c>
      <c r="E48" s="322">
        <v>573134.52064171131</v>
      </c>
    </row>
    <row r="49" spans="2:6" ht="11.25" customHeight="1" x14ac:dyDescent="0.2">
      <c r="B49" s="201"/>
      <c r="C49" s="215" t="s">
        <v>181</v>
      </c>
      <c r="D49" s="219">
        <f>SUMIF('3.3 Depreciation amortisation'!$D$9:$D$52,'3. Statement of pipeline assets'!C45,'3.3 Depreciation amortisation'!$M$9:$M$52)+SUMIF('3.3 Depreciation amortisation'!$D$9:$D$52,'3. Statement of pipeline assets'!C45,'3.3 Depreciation amortisation'!$N$9:$N$52)</f>
        <v>-1973889</v>
      </c>
      <c r="E49" s="322">
        <v>-1934255.5</v>
      </c>
      <c r="F49" s="138"/>
    </row>
    <row r="50" spans="2:6" ht="11.25" customHeight="1" x14ac:dyDescent="0.2">
      <c r="B50" s="201"/>
      <c r="C50" s="215" t="s">
        <v>246</v>
      </c>
      <c r="D50" s="219">
        <f>SUMIF('3.3 Depreciation amortisation'!$D$9:$D$52,'3. Statement of pipeline assets'!C45,'3.3 Depreciation amortisation'!$K$9:$K$52)</f>
        <v>0</v>
      </c>
      <c r="E50" s="322">
        <v>0</v>
      </c>
    </row>
    <row r="51" spans="2:6" x14ac:dyDescent="0.2">
      <c r="B51" s="202"/>
      <c r="C51" s="216" t="s">
        <v>254</v>
      </c>
      <c r="D51" s="219">
        <f>SUM(D46:D50)</f>
        <v>288020.02064171154</v>
      </c>
      <c r="E51" s="219">
        <f>SUM(E46:E50)</f>
        <v>284921.02064171154</v>
      </c>
    </row>
    <row r="52" spans="2:6" x14ac:dyDescent="0.2">
      <c r="B52" s="203"/>
      <c r="C52" s="217" t="s">
        <v>59</v>
      </c>
      <c r="D52" s="220"/>
      <c r="E52" s="204"/>
    </row>
    <row r="53" spans="2:6" x14ac:dyDescent="0.2">
      <c r="B53" s="201"/>
      <c r="C53" s="215" t="s">
        <v>241</v>
      </c>
      <c r="D53" s="219">
        <f>SUMIF('3.3 Depreciation amortisation'!$D$9:$D$52,'3. Statement of pipeline assets'!C52,'3.3 Depreciation amortisation'!$H$9:$H$52)</f>
        <v>0</v>
      </c>
      <c r="E53" s="322">
        <v>0</v>
      </c>
    </row>
    <row r="54" spans="2:6" x14ac:dyDescent="0.2">
      <c r="B54" s="201"/>
      <c r="C54" s="215" t="s">
        <v>242</v>
      </c>
      <c r="D54" s="219">
        <f>SUMIF('3.3 Depreciation amortisation'!$D$9:$D$52,'3. Statement of pipeline assets'!C52,'3.3 Depreciation amortisation'!$I$9:$I$52)</f>
        <v>21987.000000000116</v>
      </c>
      <c r="E54" s="322">
        <v>21987.000000000116</v>
      </c>
    </row>
    <row r="55" spans="2:6" x14ac:dyDescent="0.2">
      <c r="B55" s="201"/>
      <c r="C55" s="215" t="s">
        <v>243</v>
      </c>
      <c r="D55" s="219">
        <f>SUMIF('3.3 Depreciation amortisation'!$D$9:$D$52,'3. Statement of pipeline assets'!C52,'3.3 Depreciation amortisation'!$J$9:$J$52)</f>
        <v>573778.80999999994</v>
      </c>
      <c r="E55" s="322">
        <v>573778.80999999994</v>
      </c>
    </row>
    <row r="56" spans="2:6" x14ac:dyDescent="0.2">
      <c r="B56" s="201"/>
      <c r="C56" s="215" t="s">
        <v>181</v>
      </c>
      <c r="D56" s="219">
        <f>SUMIF('3.3 Depreciation amortisation'!$D$9:$D$52,'3. Statement of pipeline assets'!C52,'3.3 Depreciation amortisation'!$M$9:$M$52)+SUMIF('3.3 Depreciation amortisation'!$D$9:$D$52,'3. Statement of pipeline assets'!C52,'3.3 Depreciation amortisation'!$N$9:$N$52)</f>
        <v>-53206.5</v>
      </c>
      <c r="E56" s="322">
        <v>-45759.5</v>
      </c>
      <c r="F56" s="138"/>
    </row>
    <row r="57" spans="2:6" ht="11.25" customHeight="1" x14ac:dyDescent="0.2">
      <c r="B57" s="201"/>
      <c r="C57" s="215" t="s">
        <v>246</v>
      </c>
      <c r="D57" s="219">
        <f>SUMIF('3.3 Depreciation amortisation'!$D$9:$D$52,'3. Statement of pipeline assets'!C52,'3.3 Depreciation amortisation'!$K$9:$K$52)</f>
        <v>0</v>
      </c>
      <c r="E57" s="322">
        <v>0</v>
      </c>
    </row>
    <row r="58" spans="2:6" x14ac:dyDescent="0.2">
      <c r="B58" s="202"/>
      <c r="C58" s="216" t="s">
        <v>255</v>
      </c>
      <c r="D58" s="219">
        <f>SUM(D53:D57)</f>
        <v>542559.31000000006</v>
      </c>
      <c r="E58" s="219">
        <f>SUM(E53:E57)</f>
        <v>550006.31000000006</v>
      </c>
    </row>
    <row r="59" spans="2:6" x14ac:dyDescent="0.2">
      <c r="B59" s="203"/>
      <c r="C59" s="217" t="s">
        <v>60</v>
      </c>
      <c r="D59" s="220"/>
      <c r="E59" s="204"/>
    </row>
    <row r="60" spans="2:6" x14ac:dyDescent="0.2">
      <c r="B60" s="201"/>
      <c r="C60" s="215" t="s">
        <v>241</v>
      </c>
      <c r="D60" s="219">
        <f>SUMIF('3.3 Depreciation amortisation'!$D$9:$D$52,'3. Statement of pipeline assets'!C59,'3.3 Depreciation amortisation'!$H$9:$H$52)</f>
        <v>6385058</v>
      </c>
      <c r="E60" s="322">
        <v>6385058</v>
      </c>
    </row>
    <row r="61" spans="2:6" x14ac:dyDescent="0.2">
      <c r="B61" s="201"/>
      <c r="C61" s="215" t="s">
        <v>242</v>
      </c>
      <c r="D61" s="219">
        <f>SUMIF('3.3 Depreciation amortisation'!$D$9:$D$52,'3. Statement of pipeline assets'!C59,'3.3 Depreciation amortisation'!$I$9:$I$52)</f>
        <v>1126401.4420850156</v>
      </c>
      <c r="E61" s="322">
        <v>1126401.4420850156</v>
      </c>
    </row>
    <row r="62" spans="2:6" x14ac:dyDescent="0.2">
      <c r="B62" s="201"/>
      <c r="C62" s="215" t="s">
        <v>243</v>
      </c>
      <c r="D62" s="219">
        <f>SUMIF('3.3 Depreciation amortisation'!$D$9:$D$52,'3. Statement of pipeline assets'!C59,'3.3 Depreciation amortisation'!$J$9:$J$52)</f>
        <v>136221.67000000001</v>
      </c>
      <c r="E62" s="322">
        <v>0</v>
      </c>
    </row>
    <row r="63" spans="2:6" ht="11.25" customHeight="1" x14ac:dyDescent="0.2">
      <c r="B63" s="201"/>
      <c r="C63" s="215" t="s">
        <v>246</v>
      </c>
      <c r="D63" s="219">
        <f>SUMIF('3.3 Depreciation amortisation'!$D$9:$D$52,'3. Statement of pipeline assets'!C59,'3.3 Depreciation amortisation'!$K$9:$K$52)</f>
        <v>0</v>
      </c>
      <c r="E63" s="322">
        <v>0</v>
      </c>
    </row>
    <row r="64" spans="2:6" x14ac:dyDescent="0.2">
      <c r="B64" s="202"/>
      <c r="C64" s="216" t="s">
        <v>256</v>
      </c>
      <c r="D64" s="219">
        <f>SUM(D60:D63)</f>
        <v>7647681.1120850155</v>
      </c>
      <c r="E64" s="219">
        <f>SUM(E60:E63)</f>
        <v>7511459.4420850156</v>
      </c>
    </row>
    <row r="65" spans="2:7" x14ac:dyDescent="0.2">
      <c r="B65" s="203"/>
      <c r="C65" s="217" t="s">
        <v>61</v>
      </c>
      <c r="D65" s="220"/>
      <c r="E65" s="204"/>
    </row>
    <row r="66" spans="2:7" s="208" customFormat="1" x14ac:dyDescent="0.2">
      <c r="B66" s="206"/>
      <c r="C66" s="215" t="s">
        <v>241</v>
      </c>
      <c r="D66" s="221">
        <f>SUMIF('3.3 Depreciation amortisation'!$D$9:$D$52,'3. Statement of pipeline assets'!C65,'3.3 Depreciation amortisation'!$H$9:$H$52)</f>
        <v>35375.879801999996</v>
      </c>
      <c r="E66" s="323">
        <v>35375.879801999996</v>
      </c>
      <c r="F66" s="207"/>
    </row>
    <row r="67" spans="2:7" s="208" customFormat="1" x14ac:dyDescent="0.2">
      <c r="B67" s="206"/>
      <c r="C67" s="215" t="s">
        <v>242</v>
      </c>
      <c r="D67" s="221">
        <f>SUMIF('3.3 Depreciation amortisation'!$D$9:$D$52,'3. Statement of pipeline assets'!C65,'3.3 Depreciation amortisation'!$I$9:$I$52)</f>
        <v>560526.15986071713</v>
      </c>
      <c r="E67" s="323">
        <v>525058.67476528883</v>
      </c>
      <c r="F67" s="207"/>
    </row>
    <row r="68" spans="2:7" s="208" customFormat="1" x14ac:dyDescent="0.2">
      <c r="B68" s="206"/>
      <c r="C68" s="215" t="s">
        <v>243</v>
      </c>
      <c r="D68" s="221">
        <f>SUMIF('3.3 Depreciation amortisation'!$D$9:$D$52,'3. Statement of pipeline assets'!C65,'3.3 Depreciation amortisation'!$J$9:$J$52)</f>
        <v>0</v>
      </c>
      <c r="E68" s="323">
        <v>0</v>
      </c>
      <c r="F68" s="207"/>
    </row>
    <row r="69" spans="2:7" s="208" customFormat="1" x14ac:dyDescent="0.2">
      <c r="B69" s="206"/>
      <c r="C69" s="215" t="s">
        <v>181</v>
      </c>
      <c r="D69" s="221">
        <f>SUMIF('3.3 Depreciation amortisation'!$D$9:$D$52,'3. Statement of pipeline assets'!C65,'3.3 Depreciation amortisation'!$M$9:$M$52)+SUMIF('3.3 Depreciation amortisation'!$D$9:$D$52,'3. Statement of pipeline assets'!C65,'3.3 Depreciation amortisation'!$N$9:$N$52)</f>
        <v>-358933</v>
      </c>
      <c r="E69" s="323">
        <v>-325830.5</v>
      </c>
      <c r="F69" s="207"/>
    </row>
    <row r="70" spans="2:7" s="208" customFormat="1" x14ac:dyDescent="0.2">
      <c r="B70" s="206"/>
      <c r="C70" s="215" t="s">
        <v>246</v>
      </c>
      <c r="D70" s="221">
        <f>SUMIF('3.3 Depreciation amortisation'!$D$9:$D$52,'3. Statement of pipeline assets'!C65,'3.3 Depreciation amortisation'!$K$9:$K$52)</f>
        <v>0</v>
      </c>
      <c r="E70" s="323">
        <v>0</v>
      </c>
    </row>
    <row r="71" spans="2:7" x14ac:dyDescent="0.2">
      <c r="B71" s="202"/>
      <c r="C71" s="216" t="s">
        <v>257</v>
      </c>
      <c r="D71" s="219">
        <f>SUM(D66:D70)</f>
        <v>236969.03966271714</v>
      </c>
      <c r="E71" s="219">
        <f>SUM(E66:E70)</f>
        <v>234604.05456728884</v>
      </c>
    </row>
    <row r="72" spans="2:7" x14ac:dyDescent="0.2">
      <c r="B72" s="203"/>
      <c r="C72" s="217" t="s">
        <v>62</v>
      </c>
      <c r="D72" s="220"/>
      <c r="E72" s="204"/>
      <c r="F72" s="209"/>
    </row>
    <row r="73" spans="2:7" x14ac:dyDescent="0.2">
      <c r="B73" s="201"/>
      <c r="C73" s="215" t="s">
        <v>241</v>
      </c>
      <c r="D73" s="219">
        <f>SUMIF('3.3 Depreciation amortisation'!$D$9:$D$52,'3. Statement of pipeline assets'!C72,'3.3 Depreciation amortisation'!$H$9:$H$52)</f>
        <v>0</v>
      </c>
      <c r="E73" s="322">
        <v>0</v>
      </c>
      <c r="F73" s="209"/>
    </row>
    <row r="74" spans="2:7" x14ac:dyDescent="0.2">
      <c r="B74" s="201"/>
      <c r="C74" s="215" t="s">
        <v>242</v>
      </c>
      <c r="D74" s="219">
        <f>SUMIF('3.3 Depreciation amortisation'!$D$9:$D$52,'3. Statement of pipeline assets'!C72,'3.3 Depreciation amortisation'!$I$9:$I$52)</f>
        <v>0</v>
      </c>
      <c r="E74" s="322">
        <v>0</v>
      </c>
      <c r="F74" s="209"/>
    </row>
    <row r="75" spans="2:7" x14ac:dyDescent="0.2">
      <c r="B75" s="201"/>
      <c r="C75" s="215" t="s">
        <v>243</v>
      </c>
      <c r="D75" s="219">
        <f>SUMIF('3.3 Depreciation amortisation'!$D$9:$D$52,'3. Statement of pipeline assets'!C72,'3.3 Depreciation amortisation'!$J$9:$J$52)</f>
        <v>0</v>
      </c>
      <c r="E75" s="322">
        <v>0</v>
      </c>
      <c r="F75" s="209"/>
    </row>
    <row r="76" spans="2:7" x14ac:dyDescent="0.2">
      <c r="B76" s="201"/>
      <c r="C76" s="215" t="s">
        <v>258</v>
      </c>
      <c r="D76" s="219">
        <f>SUMIF('3.3 Depreciation amortisation'!$D$9:$D$52,'3. Statement of pipeline assets'!C72,'3.3 Depreciation amortisation'!$M$9:$M$52)+SUMIF('3.3 Depreciation amortisation'!$D$9:$D$52,'3. Statement of pipeline assets'!C72,'3.3 Depreciation amortisation'!$N$9:$N$52)</f>
        <v>0</v>
      </c>
      <c r="E76" s="322">
        <v>0</v>
      </c>
      <c r="F76" s="209"/>
    </row>
    <row r="77" spans="2:7" ht="11.25" customHeight="1" x14ac:dyDescent="0.2">
      <c r="B77" s="201"/>
      <c r="C77" s="215" t="s">
        <v>246</v>
      </c>
      <c r="D77" s="219">
        <f>SUMIF('3.3 Depreciation amortisation'!$D$9:$D$52,'3. Statement of pipeline assets'!C72,'3.3 Depreciation amortisation'!$K$9:$K$52)</f>
        <v>0</v>
      </c>
      <c r="E77" s="322">
        <v>0</v>
      </c>
      <c r="F77" s="209"/>
      <c r="G77" s="209"/>
    </row>
    <row r="78" spans="2:7" x14ac:dyDescent="0.2">
      <c r="B78" s="202"/>
      <c r="C78" s="216" t="s">
        <v>259</v>
      </c>
      <c r="D78" s="219">
        <f>SUM(D73:D77)</f>
        <v>0</v>
      </c>
      <c r="E78" s="219">
        <f>SUM(E73:E77)</f>
        <v>0</v>
      </c>
      <c r="F78" s="209"/>
    </row>
    <row r="79" spans="2:7" x14ac:dyDescent="0.2">
      <c r="B79" s="201"/>
      <c r="C79" s="217" t="s">
        <v>63</v>
      </c>
      <c r="D79" s="205"/>
      <c r="E79" s="205"/>
    </row>
    <row r="80" spans="2:7" x14ac:dyDescent="0.2">
      <c r="B80" s="202"/>
      <c r="C80" s="218" t="s">
        <v>260</v>
      </c>
      <c r="D80" s="219">
        <f>SUM(D16,D23,D30,D37,D44,D51,D58,D64,D71,D79,D78)</f>
        <v>270545076.50704896</v>
      </c>
      <c r="E80" s="219">
        <f>SUM(E16,E23,E30,E37,E44,E51,E58,E64,E71,E79,E78)</f>
        <v>279619466.69342494</v>
      </c>
      <c r="F80" s="209"/>
    </row>
    <row r="81" spans="2:7" x14ac:dyDescent="0.2">
      <c r="B81" s="203"/>
      <c r="C81" s="212" t="s">
        <v>261</v>
      </c>
      <c r="D81" s="220"/>
      <c r="E81" s="204"/>
    </row>
    <row r="82" spans="2:7" x14ac:dyDescent="0.2">
      <c r="B82" s="203"/>
      <c r="C82" s="217" t="s">
        <v>262</v>
      </c>
      <c r="D82" s="220"/>
      <c r="E82" s="204"/>
    </row>
    <row r="83" spans="2:7" x14ac:dyDescent="0.2">
      <c r="B83" s="201"/>
      <c r="C83" s="215" t="s">
        <v>241</v>
      </c>
      <c r="D83" s="219">
        <f>SUMIF('3.3 Depreciation amortisation'!$D$60:$D$77,$C$82,'3.3 Depreciation amortisation'!$G$60:$G$77)</f>
        <v>683922.38387200003</v>
      </c>
      <c r="E83" s="322">
        <v>683922.38387200003</v>
      </c>
      <c r="F83" s="209"/>
    </row>
    <row r="84" spans="2:7" x14ac:dyDescent="0.2">
      <c r="B84" s="201"/>
      <c r="C84" s="215" t="s">
        <v>242</v>
      </c>
      <c r="D84" s="219">
        <f>SUMIF('3.3 Depreciation amortisation'!$D$60:$D$77,$C$82,'3.3 Depreciation amortisation'!$H$60:$H$77)</f>
        <v>6760173.1763495877</v>
      </c>
      <c r="E84" s="322">
        <v>6277249.1530594444</v>
      </c>
      <c r="F84" s="209"/>
    </row>
    <row r="85" spans="2:7" x14ac:dyDescent="0.2">
      <c r="B85" s="201"/>
      <c r="C85" s="215" t="s">
        <v>243</v>
      </c>
      <c r="D85" s="219">
        <f>SUMIF('3.3 Depreciation amortisation'!$D$60:$D$77,$C$82,'3.3 Depreciation amortisation'!$I$60:$I$77)</f>
        <v>0</v>
      </c>
      <c r="E85" s="322">
        <v>0</v>
      </c>
    </row>
    <row r="86" spans="2:7" x14ac:dyDescent="0.2">
      <c r="B86" s="201"/>
      <c r="C86" s="215" t="s">
        <v>181</v>
      </c>
      <c r="D86" s="219">
        <f>SUMIF('3.3 Depreciation amortisation'!$D$60:$D$77,$C$82,'3.3 Depreciation amortisation'!$L$60:$L$77)+SUMIF('3.3 Depreciation amortisation'!$D$60:$D$77,$C$82,'3.3 Depreciation amortisation'!$M$60:$M$77)</f>
        <v>-4025107</v>
      </c>
      <c r="E86" s="322">
        <v>-3558181</v>
      </c>
      <c r="F86" s="209"/>
    </row>
    <row r="87" spans="2:7" x14ac:dyDescent="0.2">
      <c r="B87" s="201"/>
      <c r="C87" s="215" t="s">
        <v>246</v>
      </c>
      <c r="D87" s="219">
        <f>SUMIF('3.3 Depreciation amortisation'!$D$60:$D$77,$C$82,'3.3 Depreciation amortisation'!$J$60:$J$77)</f>
        <v>-753933.92898571433</v>
      </c>
      <c r="E87" s="322">
        <v>-617284.98222857143</v>
      </c>
      <c r="F87" s="209"/>
    </row>
    <row r="88" spans="2:7" x14ac:dyDescent="0.2">
      <c r="B88" s="202"/>
      <c r="C88" s="216" t="s">
        <v>263</v>
      </c>
      <c r="D88" s="219">
        <f>SUM(D83:D87)</f>
        <v>2665054.6312358738</v>
      </c>
      <c r="E88" s="219">
        <f>SUM(E83:E87)</f>
        <v>2785705.5547028724</v>
      </c>
    </row>
    <row r="89" spans="2:7" x14ac:dyDescent="0.2">
      <c r="B89" s="203"/>
      <c r="C89" s="217" t="s">
        <v>264</v>
      </c>
      <c r="D89" s="220"/>
      <c r="E89" s="204"/>
      <c r="F89" s="209"/>
    </row>
    <row r="90" spans="2:7" x14ac:dyDescent="0.2">
      <c r="B90" s="201"/>
      <c r="C90" s="215" t="s">
        <v>241</v>
      </c>
      <c r="D90" s="219">
        <f>SUMIF('3.3 Depreciation amortisation'!$D$60:$D$77,$C$89,'3.3 Depreciation amortisation'!$G$60:$G$77)</f>
        <v>3128804.253</v>
      </c>
      <c r="E90" s="322">
        <v>3128804.253</v>
      </c>
      <c r="F90" s="209"/>
    </row>
    <row r="91" spans="2:7" x14ac:dyDescent="0.2">
      <c r="B91" s="201"/>
      <c r="C91" s="215" t="s">
        <v>242</v>
      </c>
      <c r="D91" s="219">
        <f>SUMIF('3.3 Depreciation amortisation'!$D$60:$D$77,$C$89,'3.3 Depreciation amortisation'!$H$60:$H$77)</f>
        <v>390473.77859999996</v>
      </c>
      <c r="E91" s="322">
        <v>390473.77859999996</v>
      </c>
      <c r="F91" s="209"/>
    </row>
    <row r="92" spans="2:7" x14ac:dyDescent="0.2">
      <c r="B92" s="201"/>
      <c r="C92" s="215" t="s">
        <v>243</v>
      </c>
      <c r="D92" s="219">
        <f>SUMIF('3.3 Depreciation amortisation'!$D$60:$D$77,$C$89,'3.3 Depreciation amortisation'!$I$60:$I$77)</f>
        <v>0</v>
      </c>
      <c r="E92" s="322">
        <v>0</v>
      </c>
      <c r="F92" s="209"/>
    </row>
    <row r="93" spans="2:7" x14ac:dyDescent="0.2">
      <c r="B93" s="201"/>
      <c r="C93" s="215" t="s">
        <v>258</v>
      </c>
      <c r="D93" s="219">
        <f>SUMIF('3.3 Depreciation amortisation'!$D$60:$D$77,$C$89,'3.3 Depreciation amortisation'!$L$60:$L$77)+SUMIF('3.3 Depreciation amortisation'!$D$60:$D$77,$C$89,'3.3 Depreciation amortisation'!$M$60:$M$77)</f>
        <v>-1603318.3955999999</v>
      </c>
      <c r="E93" s="322">
        <v>-1164812.7456</v>
      </c>
      <c r="F93" s="209"/>
    </row>
    <row r="94" spans="2:7" ht="11.25" customHeight="1" x14ac:dyDescent="0.2">
      <c r="B94" s="201"/>
      <c r="C94" s="215" t="s">
        <v>246</v>
      </c>
      <c r="D94" s="219">
        <f>SUMIF('3.3 Depreciation amortisation'!$D$60:$D$77,$C$89,'3.3 Depreciation amortisation'!$J$60:$J$77)</f>
        <v>0</v>
      </c>
      <c r="E94" s="322">
        <v>0</v>
      </c>
      <c r="F94" s="209"/>
      <c r="G94" s="209"/>
    </row>
    <row r="95" spans="2:7" x14ac:dyDescent="0.2">
      <c r="B95" s="202"/>
      <c r="C95" s="216" t="s">
        <v>265</v>
      </c>
      <c r="D95" s="219">
        <f>SUM(D90:D94)</f>
        <v>1915959.6359999999</v>
      </c>
      <c r="E95" s="219">
        <f>SUM(E90:E94)</f>
        <v>2354465.2859999998</v>
      </c>
      <c r="F95" s="209"/>
    </row>
    <row r="96" spans="2:7" x14ac:dyDescent="0.2">
      <c r="B96" s="201"/>
      <c r="C96" s="217" t="s">
        <v>266</v>
      </c>
      <c r="D96" s="205"/>
      <c r="E96" s="205"/>
      <c r="F96" s="209"/>
    </row>
    <row r="97" spans="2:6" x14ac:dyDescent="0.2">
      <c r="B97" s="201"/>
      <c r="C97" s="217" t="s">
        <v>267</v>
      </c>
      <c r="D97" s="205"/>
      <c r="E97" s="205"/>
    </row>
    <row r="98" spans="2:6" x14ac:dyDescent="0.2">
      <c r="B98" s="201"/>
      <c r="C98" s="217" t="s">
        <v>268</v>
      </c>
      <c r="D98" s="205">
        <v>24048069.478865303</v>
      </c>
      <c r="E98" s="322">
        <v>24813641.794689301</v>
      </c>
    </row>
    <row r="99" spans="2:6" x14ac:dyDescent="0.2">
      <c r="B99" s="202"/>
      <c r="C99" s="106" t="s">
        <v>269</v>
      </c>
      <c r="D99" s="219">
        <f>SUM(D88,D95:D98)</f>
        <v>28629083.746101178</v>
      </c>
      <c r="E99" s="219">
        <f>SUM(E88,E95:E98)</f>
        <v>29953812.635392174</v>
      </c>
      <c r="F99" s="209"/>
    </row>
    <row r="100" spans="2:6" ht="12.75" customHeight="1" x14ac:dyDescent="0.2">
      <c r="B100" s="202"/>
      <c r="C100" s="106" t="s">
        <v>270</v>
      </c>
      <c r="D100" s="222">
        <f>SUM(D80,D99)</f>
        <v>299174160.25315017</v>
      </c>
      <c r="E100" s="222">
        <f>SUM(E80,E99)</f>
        <v>309573279.32881713</v>
      </c>
    </row>
    <row r="124" spans="3:3" x14ac:dyDescent="0.2">
      <c r="C124" s="210"/>
    </row>
  </sheetData>
  <mergeCells count="2">
    <mergeCell ref="B1:C1"/>
    <mergeCell ref="B5:C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B1:G30"/>
  <sheetViews>
    <sheetView workbookViewId="0"/>
  </sheetViews>
  <sheetFormatPr defaultRowHeight="12.75" x14ac:dyDescent="0.2"/>
  <cols>
    <col min="1" max="1" width="12.140625" style="181" customWidth="1"/>
    <col min="2" max="2" width="21" style="181" customWidth="1"/>
    <col min="3" max="6" width="42.28515625" style="181" customWidth="1"/>
    <col min="7" max="7" width="9.42578125" style="181" customWidth="1"/>
    <col min="8" max="8" width="25.140625" style="181" customWidth="1"/>
    <col min="9" max="16384" width="9.140625" style="181"/>
  </cols>
  <sheetData>
    <row r="1" spans="2:6" ht="20.25" x14ac:dyDescent="0.3">
      <c r="B1" s="180" t="s">
        <v>271</v>
      </c>
      <c r="C1" s="180"/>
      <c r="D1" s="165"/>
      <c r="E1" s="165"/>
    </row>
    <row r="2" spans="2:6" ht="20.25" x14ac:dyDescent="0.3">
      <c r="B2" s="128" t="str">
        <f>Tradingname</f>
        <v>SEA Gas Partnership</v>
      </c>
      <c r="C2" s="129"/>
      <c r="D2" s="180"/>
      <c r="E2" s="180"/>
    </row>
    <row r="3" spans="2:6" ht="34.5" x14ac:dyDescent="0.45">
      <c r="B3" s="130" t="s">
        <v>37</v>
      </c>
      <c r="C3" s="131">
        <f>Yearending</f>
        <v>45107</v>
      </c>
      <c r="F3" s="127"/>
    </row>
    <row r="5" spans="2:6" ht="15.75" x14ac:dyDescent="0.25">
      <c r="B5" s="182" t="s">
        <v>272</v>
      </c>
      <c r="C5" s="183"/>
      <c r="D5" s="183"/>
      <c r="E5" s="183"/>
    </row>
    <row r="6" spans="2:6" ht="15.75" x14ac:dyDescent="0.25">
      <c r="B6" s="182"/>
      <c r="C6" s="183"/>
      <c r="D6" s="183"/>
      <c r="E6" s="183"/>
    </row>
    <row r="7" spans="2:6" ht="40.5" customHeight="1" x14ac:dyDescent="0.2">
      <c r="B7" s="175" t="s">
        <v>168</v>
      </c>
      <c r="C7" s="175" t="s">
        <v>273</v>
      </c>
      <c r="D7" s="175" t="s">
        <v>274</v>
      </c>
      <c r="E7" s="175" t="s">
        <v>275</v>
      </c>
      <c r="F7" s="231" t="s">
        <v>276</v>
      </c>
    </row>
    <row r="8" spans="2:6" x14ac:dyDescent="0.2">
      <c r="B8" s="170"/>
      <c r="C8" s="170"/>
      <c r="D8" s="185"/>
      <c r="E8" s="223" t="s">
        <v>277</v>
      </c>
      <c r="F8" s="224"/>
    </row>
    <row r="9" spans="2:6" ht="25.5" x14ac:dyDescent="0.2">
      <c r="B9" s="225"/>
      <c r="C9" s="334" t="str">
        <f>+'3. Statement of pipeline assets'!C9</f>
        <v>Pipelines</v>
      </c>
      <c r="D9" s="324" t="s">
        <v>278</v>
      </c>
      <c r="E9" s="318">
        <v>50</v>
      </c>
      <c r="F9" s="325" t="s">
        <v>279</v>
      </c>
    </row>
    <row r="10" spans="2:6" ht="25.5" x14ac:dyDescent="0.2">
      <c r="B10" s="225"/>
      <c r="C10" s="334" t="str">
        <f>'3. Statement of pipeline assets'!C17</f>
        <v>Compressors</v>
      </c>
      <c r="D10" s="324" t="s">
        <v>278</v>
      </c>
      <c r="E10" s="318">
        <v>30</v>
      </c>
      <c r="F10" s="325" t="s">
        <v>279</v>
      </c>
    </row>
    <row r="11" spans="2:6" x14ac:dyDescent="0.2">
      <c r="B11" s="225"/>
      <c r="C11" s="334" t="str">
        <f>'3. Statement of pipeline assets'!C24</f>
        <v>City gates supply regulators and valve stations</v>
      </c>
      <c r="D11" s="324" t="s">
        <v>278</v>
      </c>
      <c r="E11" s="318">
        <v>40</v>
      </c>
      <c r="F11" s="325" t="s">
        <v>280</v>
      </c>
    </row>
    <row r="12" spans="2:6" x14ac:dyDescent="0.2">
      <c r="B12" s="225"/>
      <c r="C12" s="334" t="str">
        <f>'3. Statement of pipeline assets'!C31</f>
        <v>Metering</v>
      </c>
      <c r="D12" s="324" t="s">
        <v>278</v>
      </c>
      <c r="E12" s="318">
        <v>40</v>
      </c>
      <c r="F12" s="325" t="s">
        <v>280</v>
      </c>
    </row>
    <row r="13" spans="2:6" x14ac:dyDescent="0.2">
      <c r="B13" s="225"/>
      <c r="C13" s="334" t="str">
        <f>'3. Statement of pipeline assets'!C38</f>
        <v>Odorant plants</v>
      </c>
      <c r="D13" s="318"/>
      <c r="E13" s="318"/>
      <c r="F13" s="325"/>
    </row>
    <row r="14" spans="2:6" x14ac:dyDescent="0.2">
      <c r="B14" s="225"/>
      <c r="C14" s="334" t="str">
        <f>'3. Statement of pipeline assets'!C45</f>
        <v>SCADA (Communications)</v>
      </c>
      <c r="D14" s="324" t="s">
        <v>278</v>
      </c>
      <c r="E14" s="318">
        <v>15</v>
      </c>
      <c r="F14" s="325" t="s">
        <v>280</v>
      </c>
    </row>
    <row r="15" spans="2:6" ht="25.5" x14ac:dyDescent="0.2">
      <c r="B15" s="225"/>
      <c r="C15" s="334" t="str">
        <f>'3. Statement of pipeline assets'!C52</f>
        <v>Buildings</v>
      </c>
      <c r="D15" s="326" t="s">
        <v>281</v>
      </c>
      <c r="E15" s="318">
        <v>80</v>
      </c>
      <c r="F15" s="325" t="s">
        <v>279</v>
      </c>
    </row>
    <row r="16" spans="2:6" x14ac:dyDescent="0.2">
      <c r="B16" s="225"/>
      <c r="C16" s="334" t="str">
        <f>'3. Statement of pipeline assets'!C65</f>
        <v>Other depreciable pipeline assets</v>
      </c>
      <c r="D16" s="318"/>
      <c r="E16" s="318"/>
      <c r="F16" s="325"/>
    </row>
    <row r="17" spans="2:7" x14ac:dyDescent="0.2">
      <c r="B17" s="225"/>
      <c r="C17" s="318" t="s">
        <v>282</v>
      </c>
      <c r="D17" s="327" t="s">
        <v>283</v>
      </c>
      <c r="E17" s="328">
        <v>10</v>
      </c>
      <c r="F17" s="325" t="s">
        <v>284</v>
      </c>
    </row>
    <row r="18" spans="2:7" x14ac:dyDescent="0.2">
      <c r="B18" s="225"/>
      <c r="C18" s="318" t="s">
        <v>285</v>
      </c>
      <c r="D18" s="327" t="s">
        <v>283</v>
      </c>
      <c r="E18" s="328">
        <v>10</v>
      </c>
      <c r="F18" s="325" t="s">
        <v>284</v>
      </c>
    </row>
    <row r="19" spans="2:7" x14ac:dyDescent="0.2">
      <c r="B19" s="225"/>
      <c r="C19" s="318" t="s">
        <v>286</v>
      </c>
      <c r="D19" s="329" t="s">
        <v>287</v>
      </c>
      <c r="E19" s="328">
        <v>50</v>
      </c>
      <c r="F19" s="325" t="s">
        <v>288</v>
      </c>
    </row>
    <row r="20" spans="2:7" x14ac:dyDescent="0.2">
      <c r="B20" s="225"/>
      <c r="C20" s="318" t="s">
        <v>289</v>
      </c>
      <c r="D20" s="330" t="s">
        <v>290</v>
      </c>
      <c r="E20" s="328" t="s">
        <v>291</v>
      </c>
      <c r="F20" s="325" t="s">
        <v>292</v>
      </c>
    </row>
    <row r="21" spans="2:7" x14ac:dyDescent="0.2">
      <c r="B21" s="225"/>
      <c r="C21" s="334" t="str">
        <f>'3. Statement of pipeline assets'!C72</f>
        <v>Leased Assets</v>
      </c>
      <c r="D21" s="301"/>
      <c r="E21" s="228"/>
      <c r="F21" s="229"/>
      <c r="G21" s="230"/>
    </row>
    <row r="22" spans="2:7" x14ac:dyDescent="0.2">
      <c r="B22" s="225"/>
      <c r="C22" s="334" t="str">
        <f>'3. Statement of pipeline assets'!C82</f>
        <v>Shared property plant and equipment</v>
      </c>
      <c r="D22" s="300"/>
      <c r="E22" s="225"/>
      <c r="F22" s="227"/>
    </row>
    <row r="23" spans="2:7" ht="25.5" x14ac:dyDescent="0.2">
      <c r="B23" s="225"/>
      <c r="C23" s="318" t="s">
        <v>293</v>
      </c>
      <c r="D23" s="327" t="s">
        <v>283</v>
      </c>
      <c r="E23" s="328">
        <v>10</v>
      </c>
      <c r="F23" s="325" t="s">
        <v>294</v>
      </c>
    </row>
    <row r="24" spans="2:7" ht="25.5" x14ac:dyDescent="0.2">
      <c r="B24" s="225"/>
      <c r="C24" s="318" t="s">
        <v>295</v>
      </c>
      <c r="D24" s="327" t="s">
        <v>283</v>
      </c>
      <c r="E24" s="328">
        <v>10</v>
      </c>
      <c r="F24" s="325" t="s">
        <v>294</v>
      </c>
    </row>
    <row r="25" spans="2:7" ht="25.5" x14ac:dyDescent="0.2">
      <c r="B25" s="225"/>
      <c r="C25" s="318" t="s">
        <v>296</v>
      </c>
      <c r="D25" s="327" t="s">
        <v>283</v>
      </c>
      <c r="E25" s="328">
        <v>10</v>
      </c>
      <c r="F25" s="325" t="s">
        <v>294</v>
      </c>
    </row>
    <row r="26" spans="2:7" ht="25.5" x14ac:dyDescent="0.2">
      <c r="B26" s="225"/>
      <c r="C26" s="318" t="s">
        <v>297</v>
      </c>
      <c r="D26" s="327" t="s">
        <v>283</v>
      </c>
      <c r="E26" s="328">
        <v>10</v>
      </c>
      <c r="F26" s="325" t="s">
        <v>294</v>
      </c>
    </row>
    <row r="27" spans="2:7" ht="25.5" x14ac:dyDescent="0.2">
      <c r="B27" s="225"/>
      <c r="C27" s="318" t="s">
        <v>298</v>
      </c>
      <c r="D27" s="327" t="s">
        <v>283</v>
      </c>
      <c r="E27" s="328">
        <v>10</v>
      </c>
      <c r="F27" s="325" t="s">
        <v>294</v>
      </c>
    </row>
    <row r="28" spans="2:7" ht="25.5" x14ac:dyDescent="0.2">
      <c r="B28" s="225"/>
      <c r="C28" s="318" t="s">
        <v>299</v>
      </c>
      <c r="D28" s="327" t="s">
        <v>283</v>
      </c>
      <c r="E28" s="328">
        <v>10</v>
      </c>
      <c r="F28" s="325" t="s">
        <v>294</v>
      </c>
    </row>
    <row r="29" spans="2:7" x14ac:dyDescent="0.2">
      <c r="B29" s="225"/>
      <c r="C29" s="334" t="str">
        <f>'3. Statement of pipeline assets'!C89</f>
        <v>Shared leased assets</v>
      </c>
      <c r="D29" s="301"/>
      <c r="E29" s="228"/>
      <c r="F29" s="229"/>
      <c r="G29" s="230"/>
    </row>
    <row r="30" spans="2:7" x14ac:dyDescent="0.2">
      <c r="B30" s="225"/>
      <c r="C30" s="318" t="s">
        <v>59</v>
      </c>
      <c r="D30" s="331">
        <v>2013</v>
      </c>
      <c r="E30" s="332">
        <v>15</v>
      </c>
      <c r="F30" s="333" t="s">
        <v>300</v>
      </c>
      <c r="G30" s="230"/>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B1:J54"/>
  <sheetViews>
    <sheetView workbookViewId="0"/>
  </sheetViews>
  <sheetFormatPr defaultRowHeight="12.75" x14ac:dyDescent="0.2"/>
  <cols>
    <col min="1" max="1" width="12" style="116" customWidth="1"/>
    <col min="2" max="2" width="31.7109375" style="116" customWidth="1"/>
    <col min="3" max="3" width="22.5703125" style="116" customWidth="1"/>
    <col min="4" max="4" width="27.28515625" style="116" customWidth="1"/>
    <col min="5" max="5" width="32.85546875" style="116" customWidth="1"/>
    <col min="6" max="6" width="21.7109375" style="116" customWidth="1"/>
    <col min="7" max="7" width="24.42578125" style="116" customWidth="1"/>
    <col min="8" max="8" width="45" style="116" customWidth="1"/>
    <col min="9" max="10" width="19.85546875" style="116" customWidth="1"/>
    <col min="11" max="11" width="18.28515625" style="116" customWidth="1"/>
    <col min="12" max="16384" width="9.140625" style="116"/>
  </cols>
  <sheetData>
    <row r="1" spans="2:10" ht="20.25" x14ac:dyDescent="0.3">
      <c r="B1" s="126" t="s">
        <v>301</v>
      </c>
      <c r="D1" s="165"/>
      <c r="E1" s="165"/>
      <c r="F1" s="165"/>
      <c r="G1" s="165"/>
      <c r="H1" s="165"/>
      <c r="I1" s="165"/>
      <c r="J1" s="165"/>
    </row>
    <row r="2" spans="2:10" ht="15" x14ac:dyDescent="0.25">
      <c r="B2" s="128" t="str">
        <f>Tradingname</f>
        <v>SEA Gas Partnership</v>
      </c>
      <c r="C2" s="129"/>
    </row>
    <row r="3" spans="2:10" ht="18" customHeight="1" x14ac:dyDescent="0.45">
      <c r="B3" s="232" t="s">
        <v>37</v>
      </c>
      <c r="C3" s="233">
        <f>Yearending</f>
        <v>45107</v>
      </c>
      <c r="F3" s="127"/>
    </row>
    <row r="5" spans="2:10" ht="15.75" x14ac:dyDescent="0.25">
      <c r="B5" s="133" t="s">
        <v>302</v>
      </c>
    </row>
    <row r="6" spans="2:10" x14ac:dyDescent="0.2">
      <c r="B6" s="134"/>
      <c r="C6" s="135"/>
      <c r="D6" s="135"/>
      <c r="E6" s="135"/>
      <c r="F6" s="135"/>
      <c r="G6" s="136"/>
      <c r="H6" s="137"/>
      <c r="I6" s="138"/>
      <c r="J6" s="138"/>
    </row>
    <row r="7" spans="2:10" ht="31.5" customHeight="1" x14ac:dyDescent="0.2">
      <c r="B7" s="68" t="s">
        <v>303</v>
      </c>
      <c r="C7" s="147" t="s">
        <v>304</v>
      </c>
      <c r="D7" s="147" t="s">
        <v>305</v>
      </c>
      <c r="E7" s="147" t="s">
        <v>306</v>
      </c>
    </row>
    <row r="8" spans="2:10" ht="13.5" customHeight="1" x14ac:dyDescent="0.2">
      <c r="B8" s="234"/>
      <c r="C8" s="167"/>
      <c r="D8" s="235"/>
      <c r="E8" s="166"/>
    </row>
    <row r="9" spans="2:10" ht="13.5" customHeight="1" x14ac:dyDescent="0.2">
      <c r="B9" s="234"/>
      <c r="C9" s="167"/>
      <c r="D9" s="235"/>
      <c r="E9" s="166"/>
    </row>
    <row r="10" spans="2:10" ht="13.5" customHeight="1" x14ac:dyDescent="0.2">
      <c r="B10" s="234"/>
      <c r="C10" s="167"/>
      <c r="D10" s="235"/>
      <c r="E10" s="166"/>
    </row>
    <row r="11" spans="2:10" ht="13.5" customHeight="1" x14ac:dyDescent="0.2">
      <c r="B11" s="234"/>
      <c r="C11" s="167"/>
      <c r="D11" s="235"/>
      <c r="E11" s="166"/>
    </row>
    <row r="12" spans="2:10" ht="13.5" customHeight="1" x14ac:dyDescent="0.2">
      <c r="B12" s="234"/>
      <c r="C12" s="167"/>
      <c r="D12" s="235"/>
      <c r="E12" s="166"/>
    </row>
    <row r="13" spans="2:10" ht="13.5" customHeight="1" x14ac:dyDescent="0.2">
      <c r="B13" s="234"/>
      <c r="C13" s="167"/>
      <c r="D13" s="235"/>
      <c r="E13" s="166"/>
    </row>
    <row r="14" spans="2:10" ht="13.5" customHeight="1" x14ac:dyDescent="0.2">
      <c r="B14" s="234"/>
      <c r="C14" s="167"/>
      <c r="D14" s="235"/>
      <c r="E14" s="166"/>
    </row>
    <row r="15" spans="2:10" ht="13.5" customHeight="1" x14ac:dyDescent="0.2">
      <c r="B15" s="234"/>
      <c r="C15" s="167"/>
      <c r="D15" s="235"/>
      <c r="E15" s="166"/>
    </row>
    <row r="16" spans="2:10" ht="13.5" customHeight="1" x14ac:dyDescent="0.2">
      <c r="B16" s="234"/>
      <c r="C16" s="167"/>
      <c r="D16" s="235"/>
      <c r="E16" s="166"/>
    </row>
    <row r="17" spans="2:8" ht="13.5" customHeight="1" x14ac:dyDescent="0.2">
      <c r="B17" s="234"/>
      <c r="C17" s="167"/>
      <c r="D17" s="235"/>
      <c r="E17" s="166"/>
    </row>
    <row r="18" spans="2:8" ht="13.5" customHeight="1" x14ac:dyDescent="0.2">
      <c r="B18" s="234"/>
      <c r="C18" s="167"/>
      <c r="D18" s="235"/>
      <c r="E18" s="166"/>
    </row>
    <row r="19" spans="2:8" ht="13.5" customHeight="1" x14ac:dyDescent="0.2">
      <c r="B19" s="234"/>
      <c r="C19" s="167"/>
      <c r="D19" s="235"/>
      <c r="E19" s="166"/>
    </row>
    <row r="20" spans="2:8" ht="13.5" customHeight="1" x14ac:dyDescent="0.2">
      <c r="B20" s="234"/>
      <c r="C20" s="167"/>
      <c r="D20" s="235"/>
      <c r="E20" s="166"/>
    </row>
    <row r="21" spans="2:8" ht="13.5" customHeight="1" x14ac:dyDescent="0.2">
      <c r="B21" s="234"/>
      <c r="C21" s="167"/>
      <c r="D21" s="235"/>
      <c r="E21" s="166"/>
    </row>
    <row r="22" spans="2:8" ht="13.5" customHeight="1" x14ac:dyDescent="0.2">
      <c r="B22" s="234"/>
      <c r="C22" s="167"/>
      <c r="D22" s="235"/>
      <c r="E22" s="166"/>
    </row>
    <row r="25" spans="2:8" ht="15.75" x14ac:dyDescent="0.25">
      <c r="B25" s="133" t="s">
        <v>307</v>
      </c>
    </row>
    <row r="26" spans="2:8" x14ac:dyDescent="0.2">
      <c r="B26" s="134"/>
      <c r="C26" s="135"/>
      <c r="D26" s="135"/>
      <c r="E26" s="135"/>
    </row>
    <row r="27" spans="2:8" ht="36.75" customHeight="1" x14ac:dyDescent="0.2">
      <c r="B27" s="68" t="s">
        <v>303</v>
      </c>
      <c r="C27" s="147" t="s">
        <v>308</v>
      </c>
      <c r="D27" s="147" t="s">
        <v>305</v>
      </c>
      <c r="E27" s="147" t="s">
        <v>306</v>
      </c>
      <c r="F27" s="147" t="s">
        <v>309</v>
      </c>
      <c r="G27" s="147" t="s">
        <v>310</v>
      </c>
      <c r="H27" s="147" t="s">
        <v>311</v>
      </c>
    </row>
    <row r="28" spans="2:8" x14ac:dyDescent="0.2">
      <c r="B28" s="234"/>
      <c r="C28" s="167"/>
      <c r="D28" s="235"/>
      <c r="E28" s="166"/>
      <c r="F28" s="167"/>
      <c r="G28" s="235"/>
      <c r="H28" s="166"/>
    </row>
    <row r="29" spans="2:8" x14ac:dyDescent="0.2">
      <c r="B29" s="234"/>
      <c r="C29" s="167"/>
      <c r="D29" s="235"/>
      <c r="E29" s="166"/>
      <c r="F29" s="167"/>
      <c r="G29" s="235"/>
      <c r="H29" s="166"/>
    </row>
    <row r="30" spans="2:8" x14ac:dyDescent="0.2">
      <c r="B30" s="234"/>
      <c r="C30" s="167"/>
      <c r="D30" s="235"/>
      <c r="E30" s="166"/>
      <c r="F30" s="167"/>
      <c r="G30" s="235"/>
      <c r="H30" s="166"/>
    </row>
    <row r="31" spans="2:8" x14ac:dyDescent="0.2">
      <c r="B31" s="234"/>
      <c r="C31" s="167"/>
      <c r="D31" s="235"/>
      <c r="E31" s="166"/>
      <c r="F31" s="167"/>
      <c r="G31" s="235"/>
      <c r="H31" s="166"/>
    </row>
    <row r="32" spans="2:8" x14ac:dyDescent="0.2">
      <c r="B32" s="234"/>
      <c r="C32" s="167"/>
      <c r="D32" s="235"/>
      <c r="E32" s="166"/>
      <c r="F32" s="167"/>
      <c r="G32" s="235"/>
      <c r="H32" s="166"/>
    </row>
    <row r="33" spans="2:8" x14ac:dyDescent="0.2">
      <c r="B33" s="234"/>
      <c r="C33" s="167"/>
      <c r="D33" s="235"/>
      <c r="E33" s="166"/>
      <c r="F33" s="167"/>
      <c r="G33" s="235"/>
      <c r="H33" s="166"/>
    </row>
    <row r="34" spans="2:8" x14ac:dyDescent="0.2">
      <c r="B34" s="234"/>
      <c r="C34" s="167"/>
      <c r="D34" s="235"/>
      <c r="E34" s="166"/>
      <c r="F34" s="167"/>
      <c r="G34" s="235"/>
      <c r="H34" s="166"/>
    </row>
    <row r="35" spans="2:8" x14ac:dyDescent="0.2">
      <c r="B35" s="234"/>
      <c r="C35" s="167"/>
      <c r="D35" s="235"/>
      <c r="E35" s="166"/>
      <c r="F35" s="167"/>
      <c r="G35" s="235"/>
      <c r="H35" s="166"/>
    </row>
    <row r="36" spans="2:8" x14ac:dyDescent="0.2">
      <c r="B36" s="234"/>
      <c r="C36" s="167"/>
      <c r="D36" s="235"/>
      <c r="E36" s="166"/>
      <c r="F36" s="167"/>
      <c r="G36" s="235"/>
      <c r="H36" s="166"/>
    </row>
    <row r="37" spans="2:8" x14ac:dyDescent="0.2">
      <c r="B37" s="234"/>
      <c r="C37" s="167"/>
      <c r="D37" s="235"/>
      <c r="E37" s="166"/>
      <c r="F37" s="167"/>
      <c r="G37" s="235"/>
      <c r="H37" s="166"/>
    </row>
    <row r="38" spans="2:8" x14ac:dyDescent="0.2">
      <c r="B38" s="234"/>
      <c r="C38" s="167"/>
      <c r="D38" s="235"/>
      <c r="E38" s="166"/>
      <c r="F38" s="167"/>
      <c r="G38" s="235"/>
      <c r="H38" s="166"/>
    </row>
    <row r="39" spans="2:8" x14ac:dyDescent="0.2">
      <c r="B39" s="234"/>
      <c r="C39" s="167"/>
      <c r="D39" s="235"/>
      <c r="E39" s="166"/>
      <c r="F39" s="167"/>
      <c r="G39" s="235"/>
      <c r="H39" s="166"/>
    </row>
    <row r="40" spans="2:8" x14ac:dyDescent="0.2">
      <c r="B40" s="234"/>
      <c r="C40" s="167"/>
      <c r="D40" s="235"/>
      <c r="E40" s="166"/>
      <c r="F40" s="167"/>
      <c r="G40" s="235"/>
      <c r="H40" s="166"/>
    </row>
    <row r="41" spans="2:8" x14ac:dyDescent="0.2">
      <c r="B41" s="234"/>
      <c r="C41" s="167"/>
      <c r="D41" s="235"/>
      <c r="E41" s="166"/>
      <c r="F41" s="167"/>
      <c r="G41" s="235"/>
      <c r="H41" s="166"/>
    </row>
    <row r="42" spans="2:8" x14ac:dyDescent="0.2">
      <c r="B42" s="234"/>
      <c r="C42" s="167"/>
      <c r="D42" s="235"/>
      <c r="E42" s="166"/>
      <c r="F42" s="167"/>
      <c r="G42" s="235"/>
      <c r="H42" s="166"/>
    </row>
    <row r="43" spans="2:8" x14ac:dyDescent="0.2">
      <c r="B43" s="234"/>
      <c r="C43" s="167"/>
      <c r="D43" s="235"/>
      <c r="E43" s="166"/>
      <c r="F43" s="167"/>
      <c r="G43" s="235"/>
      <c r="H43" s="166"/>
    </row>
    <row r="44" spans="2:8" x14ac:dyDescent="0.2">
      <c r="B44" s="234"/>
      <c r="C44" s="167"/>
      <c r="D44" s="235"/>
      <c r="E44" s="166"/>
      <c r="F44" s="167"/>
      <c r="G44" s="235"/>
      <c r="H44" s="166"/>
    </row>
    <row r="45" spans="2:8" x14ac:dyDescent="0.2">
      <c r="B45" s="234"/>
      <c r="C45" s="167"/>
      <c r="D45" s="235"/>
      <c r="E45" s="166"/>
      <c r="F45" s="167"/>
      <c r="G45" s="235"/>
      <c r="H45" s="166"/>
    </row>
    <row r="46" spans="2:8" x14ac:dyDescent="0.2">
      <c r="B46" s="234"/>
      <c r="C46" s="167"/>
      <c r="D46" s="235"/>
      <c r="E46" s="166"/>
      <c r="F46" s="167"/>
      <c r="G46" s="235"/>
      <c r="H46" s="166"/>
    </row>
    <row r="47" spans="2:8" x14ac:dyDescent="0.2">
      <c r="B47" s="234"/>
      <c r="C47" s="167"/>
      <c r="D47" s="235"/>
      <c r="E47" s="166"/>
      <c r="F47" s="167"/>
      <c r="G47" s="235"/>
      <c r="H47" s="166"/>
    </row>
    <row r="48" spans="2:8" x14ac:dyDescent="0.2">
      <c r="B48" s="234"/>
      <c r="C48" s="167"/>
      <c r="D48" s="235"/>
      <c r="E48" s="166"/>
      <c r="F48" s="167"/>
      <c r="G48" s="235"/>
      <c r="H48" s="166"/>
    </row>
    <row r="49" spans="2:8" x14ac:dyDescent="0.2">
      <c r="B49" s="234"/>
      <c r="C49" s="167"/>
      <c r="D49" s="235"/>
      <c r="E49" s="166"/>
      <c r="F49" s="167"/>
      <c r="G49" s="235"/>
      <c r="H49" s="166"/>
    </row>
    <row r="50" spans="2:8" x14ac:dyDescent="0.2">
      <c r="B50" s="234"/>
      <c r="C50" s="167"/>
      <c r="D50" s="235"/>
      <c r="E50" s="166"/>
      <c r="F50" s="167"/>
      <c r="G50" s="235"/>
      <c r="H50" s="166"/>
    </row>
    <row r="51" spans="2:8" x14ac:dyDescent="0.2">
      <c r="B51" s="234"/>
      <c r="C51" s="167"/>
      <c r="D51" s="235"/>
      <c r="E51" s="166"/>
      <c r="F51" s="167"/>
      <c r="G51" s="235"/>
      <c r="H51" s="166"/>
    </row>
    <row r="52" spans="2:8" x14ac:dyDescent="0.2">
      <c r="B52" s="234"/>
      <c r="C52" s="167"/>
      <c r="D52" s="235"/>
      <c r="E52" s="166"/>
      <c r="F52" s="167"/>
      <c r="G52" s="235"/>
      <c r="H52" s="166"/>
    </row>
    <row r="53" spans="2:8" x14ac:dyDescent="0.2">
      <c r="B53" s="234"/>
      <c r="C53" s="167"/>
      <c r="D53" s="235"/>
      <c r="E53" s="166"/>
      <c r="F53" s="167"/>
      <c r="G53" s="235"/>
      <c r="H53" s="166"/>
    </row>
    <row r="54" spans="2:8" x14ac:dyDescent="0.2">
      <c r="B54" s="234"/>
      <c r="C54" s="167"/>
      <c r="D54" s="235"/>
      <c r="E54" s="166"/>
      <c r="F54" s="167"/>
      <c r="G54" s="235"/>
      <c r="H54" s="166"/>
    </row>
  </sheetData>
  <sheetProtection sheet="1"/>
  <pageMargins left="0.25" right="0.25" top="0.75" bottom="0.75" header="0.3" footer="0.3"/>
  <pageSetup paperSize="9" scale="5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B1:O78"/>
  <sheetViews>
    <sheetView showGridLines="0" zoomScaleNormal="100" workbookViewId="0"/>
  </sheetViews>
  <sheetFormatPr defaultColWidth="8.7109375" defaultRowHeight="12.75" x14ac:dyDescent="0.2"/>
  <cols>
    <col min="1" max="1" width="11.42578125" style="237" customWidth="1"/>
    <col min="2" max="2" width="32.42578125" style="237" customWidth="1"/>
    <col min="3" max="4" width="40.7109375" style="237" customWidth="1"/>
    <col min="5" max="15" width="20.7109375" style="237" customWidth="1"/>
    <col min="16" max="16384" width="8.7109375" style="237"/>
  </cols>
  <sheetData>
    <row r="1" spans="2:15" ht="20.25" x14ac:dyDescent="0.3">
      <c r="B1" s="236" t="s">
        <v>312</v>
      </c>
    </row>
    <row r="2" spans="2:15" ht="15" x14ac:dyDescent="0.25">
      <c r="B2" s="128" t="str">
        <f>Tradingname</f>
        <v>SEA Gas Partnership</v>
      </c>
      <c r="C2" s="129"/>
      <c r="F2" s="238"/>
    </row>
    <row r="3" spans="2:15" ht="15" x14ac:dyDescent="0.25">
      <c r="B3" s="130" t="s">
        <v>37</v>
      </c>
      <c r="C3" s="131">
        <f>Yearending</f>
        <v>45107</v>
      </c>
    </row>
    <row r="5" spans="2:15" ht="30" customHeight="1" x14ac:dyDescent="0.25">
      <c r="B5" s="239" t="s">
        <v>313</v>
      </c>
      <c r="I5" s="428" t="s">
        <v>314</v>
      </c>
      <c r="J5" s="428"/>
      <c r="K5" s="428"/>
    </row>
    <row r="7" spans="2:15" ht="45" customHeight="1" x14ac:dyDescent="0.2">
      <c r="B7" s="250" t="s">
        <v>168</v>
      </c>
      <c r="C7" s="251" t="s">
        <v>169</v>
      </c>
      <c r="D7" s="251" t="s">
        <v>315</v>
      </c>
      <c r="E7" s="251" t="s">
        <v>274</v>
      </c>
      <c r="F7" s="251" t="s">
        <v>316</v>
      </c>
      <c r="G7" s="251" t="s">
        <v>317</v>
      </c>
      <c r="H7" s="252" t="s">
        <v>318</v>
      </c>
      <c r="I7" s="252" t="s">
        <v>242</v>
      </c>
      <c r="J7" s="252" t="s">
        <v>243</v>
      </c>
      <c r="K7" s="252" t="s">
        <v>319</v>
      </c>
      <c r="L7" s="251" t="s">
        <v>320</v>
      </c>
      <c r="M7" s="251" t="s">
        <v>321</v>
      </c>
      <c r="N7" s="251" t="s">
        <v>322</v>
      </c>
      <c r="O7" s="147" t="s">
        <v>323</v>
      </c>
    </row>
    <row r="8" spans="2:15" x14ac:dyDescent="0.2">
      <c r="B8" s="253"/>
      <c r="C8" s="254"/>
      <c r="D8" s="254"/>
      <c r="E8" s="254"/>
      <c r="F8" s="254" t="s">
        <v>324</v>
      </c>
      <c r="G8" s="254" t="s">
        <v>170</v>
      </c>
      <c r="H8" s="255" t="s">
        <v>170</v>
      </c>
      <c r="I8" s="255" t="s">
        <v>170</v>
      </c>
      <c r="J8" s="255" t="s">
        <v>170</v>
      </c>
      <c r="K8" s="255" t="s">
        <v>170</v>
      </c>
      <c r="L8" s="254" t="s">
        <v>170</v>
      </c>
      <c r="M8" s="254" t="s">
        <v>170</v>
      </c>
      <c r="N8" s="254" t="s">
        <v>170</v>
      </c>
      <c r="O8" s="254" t="s">
        <v>170</v>
      </c>
    </row>
    <row r="9" spans="2:15" x14ac:dyDescent="0.2">
      <c r="B9" s="242" t="s">
        <v>240</v>
      </c>
      <c r="C9" s="242" t="s">
        <v>161</v>
      </c>
      <c r="D9" s="242" t="s">
        <v>53</v>
      </c>
      <c r="E9" s="243" t="s">
        <v>278</v>
      </c>
      <c r="F9" s="244">
        <v>50</v>
      </c>
      <c r="G9" s="245">
        <v>0</v>
      </c>
      <c r="H9" s="245">
        <v>365106289</v>
      </c>
      <c r="I9" s="245">
        <v>5390374.188205719</v>
      </c>
      <c r="J9" s="245">
        <v>2003246.7435285714</v>
      </c>
      <c r="K9" s="245">
        <v>-18465.2</v>
      </c>
      <c r="L9" s="256">
        <f>SUM(H9:K9)</f>
        <v>372481444.73173428</v>
      </c>
      <c r="M9" s="245">
        <v>-137128654</v>
      </c>
      <c r="N9" s="245">
        <v>-7448081</v>
      </c>
      <c r="O9" s="159">
        <f>SUM(L9:N9)</f>
        <v>227904709.73173428</v>
      </c>
    </row>
    <row r="10" spans="2:15" x14ac:dyDescent="0.2">
      <c r="B10" s="242" t="s">
        <v>240</v>
      </c>
      <c r="C10" s="242" t="s">
        <v>54</v>
      </c>
      <c r="D10" s="242" t="s">
        <v>54</v>
      </c>
      <c r="E10" s="243" t="s">
        <v>278</v>
      </c>
      <c r="F10" s="244">
        <v>30</v>
      </c>
      <c r="G10" s="245">
        <v>0</v>
      </c>
      <c r="H10" s="245">
        <v>33332258</v>
      </c>
      <c r="I10" s="245">
        <v>2940123.640000008</v>
      </c>
      <c r="J10" s="245">
        <v>2050912.84</v>
      </c>
      <c r="K10" s="245">
        <v>0</v>
      </c>
      <c r="L10" s="256">
        <f>SUM(H10:K10)</f>
        <v>38323294.480000012</v>
      </c>
      <c r="M10" s="245">
        <v>-22587532.5</v>
      </c>
      <c r="N10" s="245">
        <v>-1276840</v>
      </c>
      <c r="O10" s="159">
        <f t="shared" ref="O10:O36" si="0">SUM(L10:N10)</f>
        <v>14458921.980000012</v>
      </c>
    </row>
    <row r="11" spans="2:15" x14ac:dyDescent="0.2">
      <c r="B11" s="242" t="s">
        <v>240</v>
      </c>
      <c r="C11" s="242" t="s">
        <v>55</v>
      </c>
      <c r="D11" s="242" t="s">
        <v>325</v>
      </c>
      <c r="E11" s="243" t="s">
        <v>278</v>
      </c>
      <c r="F11" s="244">
        <v>30</v>
      </c>
      <c r="G11" s="245">
        <v>0</v>
      </c>
      <c r="H11" s="245">
        <v>26232564</v>
      </c>
      <c r="I11" s="245">
        <v>233324.3179778643</v>
      </c>
      <c r="J11" s="245">
        <v>1239031.6289583333</v>
      </c>
      <c r="K11" s="245">
        <v>0</v>
      </c>
      <c r="L11" s="256">
        <f>SUM(H11:K11)</f>
        <v>27704919.946936198</v>
      </c>
      <c r="M11" s="245">
        <v>-12295215</v>
      </c>
      <c r="N11" s="245">
        <v>-689678.5</v>
      </c>
      <c r="O11" s="159">
        <f t="shared" si="0"/>
        <v>14720026.446936198</v>
      </c>
    </row>
    <row r="12" spans="2:15" x14ac:dyDescent="0.2">
      <c r="B12" s="242" t="s">
        <v>240</v>
      </c>
      <c r="C12" s="242" t="s">
        <v>56</v>
      </c>
      <c r="D12" s="242" t="s">
        <v>56</v>
      </c>
      <c r="E12" s="243" t="s">
        <v>278</v>
      </c>
      <c r="F12" s="244">
        <v>30</v>
      </c>
      <c r="G12" s="245">
        <v>0</v>
      </c>
      <c r="H12" s="245">
        <v>7917017</v>
      </c>
      <c r="I12" s="245">
        <v>285493.73531400133</v>
      </c>
      <c r="J12" s="245">
        <v>594294.13067500002</v>
      </c>
      <c r="K12" s="245">
        <v>0</v>
      </c>
      <c r="L12" s="256">
        <f>SUM(H12:K12)</f>
        <v>8796804.8659890015</v>
      </c>
      <c r="M12" s="245">
        <v>-3830697</v>
      </c>
      <c r="N12" s="245">
        <v>-219919</v>
      </c>
      <c r="O12" s="159">
        <f t="shared" si="0"/>
        <v>4746188.8659890015</v>
      </c>
    </row>
    <row r="13" spans="2:15" x14ac:dyDescent="0.2">
      <c r="B13" s="242" t="s">
        <v>240</v>
      </c>
      <c r="C13" s="242" t="s">
        <v>326</v>
      </c>
      <c r="D13" s="242" t="s">
        <v>58</v>
      </c>
      <c r="E13" s="243" t="s">
        <v>278</v>
      </c>
      <c r="F13" s="244">
        <v>15</v>
      </c>
      <c r="G13" s="245">
        <v>0</v>
      </c>
      <c r="H13" s="245">
        <v>1646042</v>
      </c>
      <c r="I13" s="245">
        <v>0</v>
      </c>
      <c r="J13" s="245">
        <v>615867.02064171131</v>
      </c>
      <c r="K13" s="245">
        <v>0</v>
      </c>
      <c r="L13" s="256">
        <f t="shared" ref="L13:L41" si="1">SUM(H13:K13)</f>
        <v>2261909.0206417115</v>
      </c>
      <c r="M13" s="245">
        <v>-1934255.5</v>
      </c>
      <c r="N13" s="245">
        <v>-39633.5</v>
      </c>
      <c r="O13" s="159">
        <f t="shared" si="0"/>
        <v>288020.02064171154</v>
      </c>
    </row>
    <row r="14" spans="2:15" x14ac:dyDescent="0.2">
      <c r="B14" s="242" t="s">
        <v>240</v>
      </c>
      <c r="C14" s="242" t="s">
        <v>59</v>
      </c>
      <c r="D14" s="242" t="s">
        <v>59</v>
      </c>
      <c r="E14" s="243" t="s">
        <v>281</v>
      </c>
      <c r="F14" s="244">
        <v>80</v>
      </c>
      <c r="G14" s="245"/>
      <c r="H14" s="245">
        <v>0</v>
      </c>
      <c r="I14" s="245">
        <v>21987.000000000116</v>
      </c>
      <c r="J14" s="245">
        <v>573778.80999999994</v>
      </c>
      <c r="K14" s="245">
        <v>0</v>
      </c>
      <c r="L14" s="256">
        <f t="shared" si="1"/>
        <v>595765.81000000006</v>
      </c>
      <c r="M14" s="245">
        <v>-45759.5</v>
      </c>
      <c r="N14" s="245">
        <v>-7447</v>
      </c>
      <c r="O14" s="159">
        <f t="shared" si="0"/>
        <v>542559.31000000006</v>
      </c>
    </row>
    <row r="15" spans="2:15" x14ac:dyDescent="0.2">
      <c r="B15" s="242" t="s">
        <v>240</v>
      </c>
      <c r="C15" s="242" t="s">
        <v>327</v>
      </c>
      <c r="D15" s="242" t="s">
        <v>60</v>
      </c>
      <c r="E15" s="243" t="s">
        <v>328</v>
      </c>
      <c r="F15" s="244">
        <v>80</v>
      </c>
      <c r="G15" s="245">
        <v>0</v>
      </c>
      <c r="H15" s="245">
        <v>6385058</v>
      </c>
      <c r="I15" s="245">
        <v>1126401.4420850156</v>
      </c>
      <c r="J15" s="245">
        <v>136221.67000000001</v>
      </c>
      <c r="K15" s="245"/>
      <c r="L15" s="256">
        <f t="shared" si="1"/>
        <v>7647681.1120850155</v>
      </c>
      <c r="M15" s="245">
        <v>-1696101</v>
      </c>
      <c r="N15" s="245">
        <v>-94744.5</v>
      </c>
      <c r="O15" s="159">
        <f t="shared" si="0"/>
        <v>5856835.6120850155</v>
      </c>
    </row>
    <row r="16" spans="2:15" x14ac:dyDescent="0.2">
      <c r="B16" s="242" t="s">
        <v>240</v>
      </c>
      <c r="C16" s="242" t="s">
        <v>282</v>
      </c>
      <c r="D16" s="242" t="s">
        <v>61</v>
      </c>
      <c r="E16" s="243" t="s">
        <v>283</v>
      </c>
      <c r="F16" s="244">
        <v>10</v>
      </c>
      <c r="G16" s="245">
        <v>0</v>
      </c>
      <c r="H16" s="245">
        <v>35375.879801999996</v>
      </c>
      <c r="I16" s="245">
        <v>560526.15986071713</v>
      </c>
      <c r="J16" s="245"/>
      <c r="K16" s="245"/>
      <c r="L16" s="256">
        <f t="shared" si="1"/>
        <v>595902.03966271714</v>
      </c>
      <c r="M16" s="245">
        <v>-325830.5</v>
      </c>
      <c r="N16" s="245">
        <v>-33102.5</v>
      </c>
      <c r="O16" s="159">
        <f t="shared" si="0"/>
        <v>236969.03966271714</v>
      </c>
    </row>
    <row r="17" spans="2:15" x14ac:dyDescent="0.2">
      <c r="B17" s="242"/>
      <c r="C17" s="242"/>
      <c r="D17" s="242"/>
      <c r="E17" s="243"/>
      <c r="F17" s="244"/>
      <c r="G17" s="245"/>
      <c r="H17" s="245"/>
      <c r="I17" s="245"/>
      <c r="J17" s="245"/>
      <c r="K17" s="245"/>
      <c r="L17" s="256">
        <f t="shared" si="1"/>
        <v>0</v>
      </c>
      <c r="M17" s="245"/>
      <c r="N17" s="245"/>
      <c r="O17" s="159">
        <f t="shared" si="0"/>
        <v>0</v>
      </c>
    </row>
    <row r="18" spans="2:15" x14ac:dyDescent="0.2">
      <c r="B18" s="242"/>
      <c r="C18" s="242"/>
      <c r="D18" s="242"/>
      <c r="E18" s="243"/>
      <c r="F18" s="244"/>
      <c r="G18" s="245"/>
      <c r="H18" s="245"/>
      <c r="I18" s="245"/>
      <c r="J18" s="245"/>
      <c r="K18" s="245"/>
      <c r="L18" s="256">
        <f t="shared" si="1"/>
        <v>0</v>
      </c>
      <c r="M18" s="245"/>
      <c r="N18" s="245"/>
      <c r="O18" s="159">
        <f t="shared" si="0"/>
        <v>0</v>
      </c>
    </row>
    <row r="19" spans="2:15" x14ac:dyDescent="0.2">
      <c r="B19" s="242"/>
      <c r="C19" s="242"/>
      <c r="D19" s="242"/>
      <c r="E19" s="243"/>
      <c r="F19" s="244"/>
      <c r="G19" s="245"/>
      <c r="H19" s="245"/>
      <c r="I19" s="245"/>
      <c r="J19" s="245"/>
      <c r="K19" s="245"/>
      <c r="L19" s="256">
        <f t="shared" si="1"/>
        <v>0</v>
      </c>
      <c r="M19" s="245"/>
      <c r="N19" s="245"/>
      <c r="O19" s="159">
        <f t="shared" si="0"/>
        <v>0</v>
      </c>
    </row>
    <row r="20" spans="2:15" x14ac:dyDescent="0.2">
      <c r="B20" s="242"/>
      <c r="C20" s="242"/>
      <c r="D20" s="242"/>
      <c r="E20" s="243"/>
      <c r="F20" s="244"/>
      <c r="G20" s="245"/>
      <c r="H20" s="245"/>
      <c r="I20" s="245"/>
      <c r="J20" s="245"/>
      <c r="K20" s="245"/>
      <c r="L20" s="256">
        <f t="shared" si="1"/>
        <v>0</v>
      </c>
      <c r="M20" s="245"/>
      <c r="N20" s="245"/>
      <c r="O20" s="159">
        <f t="shared" si="0"/>
        <v>0</v>
      </c>
    </row>
    <row r="21" spans="2:15" x14ac:dyDescent="0.2">
      <c r="B21" s="242"/>
      <c r="C21" s="242"/>
      <c r="D21" s="242"/>
      <c r="E21" s="243"/>
      <c r="F21" s="244"/>
      <c r="G21" s="245"/>
      <c r="H21" s="245"/>
      <c r="I21" s="245"/>
      <c r="J21" s="245"/>
      <c r="K21" s="245"/>
      <c r="L21" s="256">
        <f t="shared" si="1"/>
        <v>0</v>
      </c>
      <c r="M21" s="245"/>
      <c r="N21" s="245"/>
      <c r="O21" s="159">
        <f t="shared" si="0"/>
        <v>0</v>
      </c>
    </row>
    <row r="22" spans="2:15" x14ac:dyDescent="0.2">
      <c r="B22" s="242"/>
      <c r="C22" s="242"/>
      <c r="D22" s="242"/>
      <c r="E22" s="243"/>
      <c r="F22" s="244"/>
      <c r="G22" s="245"/>
      <c r="H22" s="245"/>
      <c r="I22" s="245"/>
      <c r="J22" s="245"/>
      <c r="K22" s="245"/>
      <c r="L22" s="256">
        <f t="shared" si="1"/>
        <v>0</v>
      </c>
      <c r="M22" s="245"/>
      <c r="N22" s="245"/>
      <c r="O22" s="159">
        <f t="shared" si="0"/>
        <v>0</v>
      </c>
    </row>
    <row r="23" spans="2:15" x14ac:dyDescent="0.2">
      <c r="B23" s="242"/>
      <c r="C23" s="242"/>
      <c r="D23" s="242"/>
      <c r="E23" s="243"/>
      <c r="F23" s="244"/>
      <c r="G23" s="245"/>
      <c r="H23" s="245"/>
      <c r="I23" s="245"/>
      <c r="J23" s="245"/>
      <c r="K23" s="245"/>
      <c r="L23" s="256">
        <f t="shared" si="1"/>
        <v>0</v>
      </c>
      <c r="M23" s="245"/>
      <c r="N23" s="245"/>
      <c r="O23" s="159">
        <f t="shared" si="0"/>
        <v>0</v>
      </c>
    </row>
    <row r="24" spans="2:15" x14ac:dyDescent="0.2">
      <c r="B24" s="242"/>
      <c r="C24" s="242"/>
      <c r="D24" s="242"/>
      <c r="E24" s="243"/>
      <c r="F24" s="244"/>
      <c r="G24" s="245"/>
      <c r="H24" s="245"/>
      <c r="I24" s="245"/>
      <c r="J24" s="245"/>
      <c r="K24" s="245"/>
      <c r="L24" s="256">
        <f t="shared" si="1"/>
        <v>0</v>
      </c>
      <c r="M24" s="245"/>
      <c r="N24" s="245"/>
      <c r="O24" s="159">
        <f t="shared" si="0"/>
        <v>0</v>
      </c>
    </row>
    <row r="25" spans="2:15" x14ac:dyDescent="0.2">
      <c r="B25" s="242"/>
      <c r="C25" s="242"/>
      <c r="D25" s="242"/>
      <c r="E25" s="243"/>
      <c r="F25" s="244"/>
      <c r="G25" s="245"/>
      <c r="H25" s="245"/>
      <c r="I25" s="245"/>
      <c r="J25" s="245"/>
      <c r="K25" s="245"/>
      <c r="L25" s="256">
        <f t="shared" si="1"/>
        <v>0</v>
      </c>
      <c r="M25" s="245"/>
      <c r="N25" s="245"/>
      <c r="O25" s="159">
        <f t="shared" si="0"/>
        <v>0</v>
      </c>
    </row>
    <row r="26" spans="2:15" x14ac:dyDescent="0.2">
      <c r="B26" s="242"/>
      <c r="C26" s="242"/>
      <c r="D26" s="242"/>
      <c r="E26" s="243"/>
      <c r="F26" s="244"/>
      <c r="G26" s="245"/>
      <c r="H26" s="245"/>
      <c r="I26" s="245"/>
      <c r="J26" s="245"/>
      <c r="K26" s="245"/>
      <c r="L26" s="256">
        <f t="shared" si="1"/>
        <v>0</v>
      </c>
      <c r="M26" s="245"/>
      <c r="N26" s="245"/>
      <c r="O26" s="159">
        <f t="shared" si="0"/>
        <v>0</v>
      </c>
    </row>
    <row r="27" spans="2:15" x14ac:dyDescent="0.2">
      <c r="B27" s="242"/>
      <c r="C27" s="242"/>
      <c r="D27" s="242"/>
      <c r="E27" s="243"/>
      <c r="F27" s="244"/>
      <c r="G27" s="245"/>
      <c r="H27" s="245"/>
      <c r="I27" s="245"/>
      <c r="J27" s="245"/>
      <c r="K27" s="245"/>
      <c r="L27" s="256">
        <f t="shared" si="1"/>
        <v>0</v>
      </c>
      <c r="M27" s="245"/>
      <c r="N27" s="245"/>
      <c r="O27" s="159">
        <f t="shared" si="0"/>
        <v>0</v>
      </c>
    </row>
    <row r="28" spans="2:15" x14ac:dyDescent="0.2">
      <c r="B28" s="242"/>
      <c r="C28" s="242"/>
      <c r="D28" s="242"/>
      <c r="E28" s="243"/>
      <c r="F28" s="244"/>
      <c r="G28" s="245"/>
      <c r="H28" s="245"/>
      <c r="I28" s="245"/>
      <c r="J28" s="245"/>
      <c r="K28" s="245"/>
      <c r="L28" s="256">
        <f t="shared" si="1"/>
        <v>0</v>
      </c>
      <c r="M28" s="245"/>
      <c r="N28" s="245"/>
      <c r="O28" s="159">
        <f t="shared" si="0"/>
        <v>0</v>
      </c>
    </row>
    <row r="29" spans="2:15" x14ac:dyDescent="0.2">
      <c r="B29" s="242"/>
      <c r="C29" s="242"/>
      <c r="D29" s="242"/>
      <c r="E29" s="243"/>
      <c r="F29" s="244"/>
      <c r="G29" s="245"/>
      <c r="H29" s="245"/>
      <c r="I29" s="245"/>
      <c r="J29" s="245"/>
      <c r="K29" s="245"/>
      <c r="L29" s="256">
        <f t="shared" si="1"/>
        <v>0</v>
      </c>
      <c r="M29" s="245"/>
      <c r="N29" s="245"/>
      <c r="O29" s="159">
        <f t="shared" si="0"/>
        <v>0</v>
      </c>
    </row>
    <row r="30" spans="2:15" x14ac:dyDescent="0.2">
      <c r="B30" s="242"/>
      <c r="C30" s="242"/>
      <c r="D30" s="242"/>
      <c r="E30" s="243"/>
      <c r="F30" s="244"/>
      <c r="G30" s="245"/>
      <c r="H30" s="245"/>
      <c r="I30" s="245"/>
      <c r="J30" s="245"/>
      <c r="K30" s="245"/>
      <c r="L30" s="256">
        <f t="shared" si="1"/>
        <v>0</v>
      </c>
      <c r="M30" s="245"/>
      <c r="N30" s="245"/>
      <c r="O30" s="159">
        <f t="shared" si="0"/>
        <v>0</v>
      </c>
    </row>
    <row r="31" spans="2:15" x14ac:dyDescent="0.2">
      <c r="B31" s="242"/>
      <c r="C31" s="242"/>
      <c r="D31" s="242"/>
      <c r="E31" s="243"/>
      <c r="F31" s="244"/>
      <c r="G31" s="245"/>
      <c r="H31" s="245"/>
      <c r="I31" s="245"/>
      <c r="J31" s="245"/>
      <c r="K31" s="245"/>
      <c r="L31" s="256">
        <f t="shared" si="1"/>
        <v>0</v>
      </c>
      <c r="M31" s="245"/>
      <c r="N31" s="245"/>
      <c r="O31" s="159">
        <f t="shared" si="0"/>
        <v>0</v>
      </c>
    </row>
    <row r="32" spans="2:15" x14ac:dyDescent="0.2">
      <c r="B32" s="242"/>
      <c r="C32" s="242"/>
      <c r="D32" s="242"/>
      <c r="E32" s="243"/>
      <c r="F32" s="244"/>
      <c r="G32" s="245"/>
      <c r="H32" s="245"/>
      <c r="I32" s="245"/>
      <c r="J32" s="245"/>
      <c r="K32" s="245"/>
      <c r="L32" s="256">
        <f t="shared" si="1"/>
        <v>0</v>
      </c>
      <c r="M32" s="245"/>
      <c r="N32" s="245"/>
      <c r="O32" s="159">
        <f t="shared" si="0"/>
        <v>0</v>
      </c>
    </row>
    <row r="33" spans="2:15" x14ac:dyDescent="0.2">
      <c r="B33" s="242"/>
      <c r="C33" s="242"/>
      <c r="D33" s="242"/>
      <c r="E33" s="243"/>
      <c r="F33" s="244"/>
      <c r="G33" s="245"/>
      <c r="H33" s="245"/>
      <c r="I33" s="245"/>
      <c r="J33" s="245"/>
      <c r="K33" s="245"/>
      <c r="L33" s="256">
        <f t="shared" si="1"/>
        <v>0</v>
      </c>
      <c r="M33" s="245"/>
      <c r="N33" s="245"/>
      <c r="O33" s="159">
        <f t="shared" si="0"/>
        <v>0</v>
      </c>
    </row>
    <row r="34" spans="2:15" x14ac:dyDescent="0.2">
      <c r="B34" s="242"/>
      <c r="C34" s="242"/>
      <c r="D34" s="242"/>
      <c r="E34" s="243"/>
      <c r="F34" s="244"/>
      <c r="G34" s="245"/>
      <c r="H34" s="245"/>
      <c r="I34" s="245"/>
      <c r="J34" s="245"/>
      <c r="K34" s="245"/>
      <c r="L34" s="256">
        <f t="shared" si="1"/>
        <v>0</v>
      </c>
      <c r="M34" s="245"/>
      <c r="N34" s="245"/>
      <c r="O34" s="159">
        <f t="shared" si="0"/>
        <v>0</v>
      </c>
    </row>
    <row r="35" spans="2:15" x14ac:dyDescent="0.2">
      <c r="B35" s="242"/>
      <c r="C35" s="242"/>
      <c r="D35" s="242"/>
      <c r="E35" s="243"/>
      <c r="F35" s="244"/>
      <c r="G35" s="245"/>
      <c r="H35" s="245"/>
      <c r="I35" s="245"/>
      <c r="J35" s="245"/>
      <c r="K35" s="245"/>
      <c r="L35" s="256">
        <f t="shared" si="1"/>
        <v>0</v>
      </c>
      <c r="M35" s="245"/>
      <c r="N35" s="245"/>
      <c r="O35" s="159">
        <f t="shared" si="0"/>
        <v>0</v>
      </c>
    </row>
    <row r="36" spans="2:15" x14ac:dyDescent="0.2">
      <c r="B36" s="242"/>
      <c r="C36" s="242"/>
      <c r="D36" s="242"/>
      <c r="E36" s="243"/>
      <c r="F36" s="244"/>
      <c r="G36" s="245"/>
      <c r="H36" s="245"/>
      <c r="I36" s="245"/>
      <c r="J36" s="245"/>
      <c r="K36" s="245"/>
      <c r="L36" s="256">
        <f t="shared" si="1"/>
        <v>0</v>
      </c>
      <c r="M36" s="245"/>
      <c r="N36" s="245"/>
      <c r="O36" s="159">
        <f t="shared" si="0"/>
        <v>0</v>
      </c>
    </row>
    <row r="37" spans="2:15" x14ac:dyDescent="0.2">
      <c r="B37" s="242"/>
      <c r="C37" s="242"/>
      <c r="D37" s="242"/>
      <c r="E37" s="243"/>
      <c r="F37" s="244"/>
      <c r="G37" s="245"/>
      <c r="H37" s="245"/>
      <c r="I37" s="245"/>
      <c r="J37" s="245"/>
      <c r="K37" s="245"/>
      <c r="L37" s="256">
        <f t="shared" si="1"/>
        <v>0</v>
      </c>
      <c r="M37" s="245"/>
      <c r="N37" s="245"/>
      <c r="O37" s="159">
        <f t="shared" ref="O37:O52" si="2">SUM(L37:N37)</f>
        <v>0</v>
      </c>
    </row>
    <row r="38" spans="2:15" x14ac:dyDescent="0.2">
      <c r="B38" s="242"/>
      <c r="C38" s="242"/>
      <c r="D38" s="242"/>
      <c r="E38" s="243"/>
      <c r="F38" s="244"/>
      <c r="G38" s="245"/>
      <c r="H38" s="245"/>
      <c r="I38" s="245"/>
      <c r="J38" s="245"/>
      <c r="K38" s="245"/>
      <c r="L38" s="256">
        <f t="shared" si="1"/>
        <v>0</v>
      </c>
      <c r="M38" s="245"/>
      <c r="N38" s="245"/>
      <c r="O38" s="159">
        <f t="shared" si="2"/>
        <v>0</v>
      </c>
    </row>
    <row r="39" spans="2:15" x14ac:dyDescent="0.2">
      <c r="B39" s="242"/>
      <c r="C39" s="242"/>
      <c r="D39" s="242"/>
      <c r="E39" s="243"/>
      <c r="F39" s="244"/>
      <c r="G39" s="245"/>
      <c r="H39" s="245"/>
      <c r="I39" s="245"/>
      <c r="J39" s="245"/>
      <c r="K39" s="245"/>
      <c r="L39" s="256">
        <f t="shared" si="1"/>
        <v>0</v>
      </c>
      <c r="M39" s="245"/>
      <c r="N39" s="245"/>
      <c r="O39" s="159">
        <f t="shared" si="2"/>
        <v>0</v>
      </c>
    </row>
    <row r="40" spans="2:15" x14ac:dyDescent="0.2">
      <c r="B40" s="242"/>
      <c r="C40" s="242"/>
      <c r="D40" s="242"/>
      <c r="E40" s="243"/>
      <c r="F40" s="244"/>
      <c r="G40" s="245"/>
      <c r="H40" s="245"/>
      <c r="I40" s="245"/>
      <c r="J40" s="245"/>
      <c r="K40" s="245"/>
      <c r="L40" s="256">
        <f t="shared" si="1"/>
        <v>0</v>
      </c>
      <c r="M40" s="245"/>
      <c r="N40" s="245"/>
      <c r="O40" s="159">
        <f t="shared" si="2"/>
        <v>0</v>
      </c>
    </row>
    <row r="41" spans="2:15" x14ac:dyDescent="0.2">
      <c r="B41" s="242"/>
      <c r="C41" s="242"/>
      <c r="D41" s="242"/>
      <c r="E41" s="243"/>
      <c r="F41" s="244"/>
      <c r="G41" s="245"/>
      <c r="H41" s="245"/>
      <c r="I41" s="245"/>
      <c r="J41" s="245"/>
      <c r="K41" s="245"/>
      <c r="L41" s="256">
        <f t="shared" si="1"/>
        <v>0</v>
      </c>
      <c r="M41" s="245"/>
      <c r="N41" s="245"/>
      <c r="O41" s="159">
        <f t="shared" si="2"/>
        <v>0</v>
      </c>
    </row>
    <row r="42" spans="2:15" x14ac:dyDescent="0.2">
      <c r="B42" s="242"/>
      <c r="C42" s="242"/>
      <c r="D42" s="242"/>
      <c r="E42" s="243"/>
      <c r="F42" s="244"/>
      <c r="G42" s="245"/>
      <c r="H42" s="245"/>
      <c r="I42" s="245"/>
      <c r="J42" s="245"/>
      <c r="K42" s="245"/>
      <c r="L42" s="256">
        <f t="shared" ref="L42:L52" si="3">SUM(H42:K42)</f>
        <v>0</v>
      </c>
      <c r="M42" s="245"/>
      <c r="N42" s="245"/>
      <c r="O42" s="159">
        <f t="shared" si="2"/>
        <v>0</v>
      </c>
    </row>
    <row r="43" spans="2:15" x14ac:dyDescent="0.2">
      <c r="B43" s="242"/>
      <c r="C43" s="242"/>
      <c r="D43" s="242"/>
      <c r="E43" s="243"/>
      <c r="F43" s="244"/>
      <c r="G43" s="245"/>
      <c r="H43" s="245"/>
      <c r="I43" s="245"/>
      <c r="J43" s="245"/>
      <c r="K43" s="245"/>
      <c r="L43" s="256">
        <f t="shared" si="3"/>
        <v>0</v>
      </c>
      <c r="M43" s="245"/>
      <c r="N43" s="245"/>
      <c r="O43" s="159">
        <f t="shared" si="2"/>
        <v>0</v>
      </c>
    </row>
    <row r="44" spans="2:15" x14ac:dyDescent="0.2">
      <c r="B44" s="242"/>
      <c r="C44" s="242"/>
      <c r="D44" s="242"/>
      <c r="E44" s="243"/>
      <c r="F44" s="244"/>
      <c r="G44" s="245"/>
      <c r="H44" s="245"/>
      <c r="I44" s="245"/>
      <c r="J44" s="245"/>
      <c r="K44" s="245"/>
      <c r="L44" s="256">
        <f t="shared" si="3"/>
        <v>0</v>
      </c>
      <c r="M44" s="245"/>
      <c r="N44" s="245"/>
      <c r="O44" s="159">
        <f t="shared" si="2"/>
        <v>0</v>
      </c>
    </row>
    <row r="45" spans="2:15" x14ac:dyDescent="0.2">
      <c r="B45" s="242"/>
      <c r="C45" s="242"/>
      <c r="D45" s="242"/>
      <c r="E45" s="243"/>
      <c r="F45" s="244"/>
      <c r="G45" s="245"/>
      <c r="H45" s="245"/>
      <c r="I45" s="245"/>
      <c r="J45" s="245"/>
      <c r="K45" s="245"/>
      <c r="L45" s="256">
        <f t="shared" si="3"/>
        <v>0</v>
      </c>
      <c r="M45" s="245"/>
      <c r="N45" s="245"/>
      <c r="O45" s="159">
        <f t="shared" si="2"/>
        <v>0</v>
      </c>
    </row>
    <row r="46" spans="2:15" x14ac:dyDescent="0.2">
      <c r="B46" s="242"/>
      <c r="C46" s="242"/>
      <c r="D46" s="242"/>
      <c r="E46" s="243"/>
      <c r="F46" s="244"/>
      <c r="G46" s="245"/>
      <c r="H46" s="245"/>
      <c r="I46" s="245"/>
      <c r="J46" s="245"/>
      <c r="K46" s="245"/>
      <c r="L46" s="256">
        <f t="shared" si="3"/>
        <v>0</v>
      </c>
      <c r="M46" s="245"/>
      <c r="N46" s="245"/>
      <c r="O46" s="159">
        <f t="shared" si="2"/>
        <v>0</v>
      </c>
    </row>
    <row r="47" spans="2:15" x14ac:dyDescent="0.2">
      <c r="B47" s="242"/>
      <c r="C47" s="242"/>
      <c r="D47" s="242"/>
      <c r="E47" s="243"/>
      <c r="F47" s="244"/>
      <c r="G47" s="245"/>
      <c r="H47" s="245"/>
      <c r="I47" s="245"/>
      <c r="J47" s="245"/>
      <c r="K47" s="245"/>
      <c r="L47" s="256">
        <f t="shared" si="3"/>
        <v>0</v>
      </c>
      <c r="M47" s="245"/>
      <c r="N47" s="245"/>
      <c r="O47" s="159">
        <f t="shared" si="2"/>
        <v>0</v>
      </c>
    </row>
    <row r="48" spans="2:15" x14ac:dyDescent="0.2">
      <c r="B48" s="242"/>
      <c r="C48" s="242"/>
      <c r="D48" s="242"/>
      <c r="E48" s="243"/>
      <c r="F48" s="244"/>
      <c r="G48" s="245"/>
      <c r="H48" s="245"/>
      <c r="I48" s="245"/>
      <c r="J48" s="245"/>
      <c r="K48" s="245"/>
      <c r="L48" s="256">
        <f t="shared" si="3"/>
        <v>0</v>
      </c>
      <c r="M48" s="245"/>
      <c r="N48" s="245"/>
      <c r="O48" s="159">
        <f t="shared" si="2"/>
        <v>0</v>
      </c>
    </row>
    <row r="49" spans="2:15" x14ac:dyDescent="0.2">
      <c r="B49" s="242"/>
      <c r="C49" s="242"/>
      <c r="D49" s="242"/>
      <c r="E49" s="243"/>
      <c r="F49" s="244"/>
      <c r="G49" s="245"/>
      <c r="H49" s="245"/>
      <c r="I49" s="245"/>
      <c r="J49" s="245"/>
      <c r="K49" s="245"/>
      <c r="L49" s="256">
        <f t="shared" si="3"/>
        <v>0</v>
      </c>
      <c r="M49" s="245"/>
      <c r="N49" s="245"/>
      <c r="O49" s="159">
        <f t="shared" si="2"/>
        <v>0</v>
      </c>
    </row>
    <row r="50" spans="2:15" x14ac:dyDescent="0.2">
      <c r="B50" s="242"/>
      <c r="C50" s="242"/>
      <c r="D50" s="242"/>
      <c r="E50" s="243"/>
      <c r="F50" s="244"/>
      <c r="G50" s="245"/>
      <c r="H50" s="245"/>
      <c r="I50" s="245"/>
      <c r="J50" s="245"/>
      <c r="K50" s="245"/>
      <c r="L50" s="256">
        <f t="shared" si="3"/>
        <v>0</v>
      </c>
      <c r="M50" s="245"/>
      <c r="N50" s="245"/>
      <c r="O50" s="159">
        <f t="shared" si="2"/>
        <v>0</v>
      </c>
    </row>
    <row r="51" spans="2:15" x14ac:dyDescent="0.2">
      <c r="B51" s="242"/>
      <c r="C51" s="242"/>
      <c r="D51" s="242"/>
      <c r="E51" s="243"/>
      <c r="F51" s="244"/>
      <c r="G51" s="245"/>
      <c r="H51" s="245"/>
      <c r="I51" s="245"/>
      <c r="J51" s="245"/>
      <c r="K51" s="245"/>
      <c r="L51" s="256">
        <f t="shared" si="3"/>
        <v>0</v>
      </c>
      <c r="M51" s="245"/>
      <c r="N51" s="245"/>
      <c r="O51" s="159">
        <f>SUM(L51:N51)</f>
        <v>0</v>
      </c>
    </row>
    <row r="52" spans="2:15" x14ac:dyDescent="0.2">
      <c r="B52" s="242"/>
      <c r="C52" s="242"/>
      <c r="D52" s="242"/>
      <c r="E52" s="243"/>
      <c r="F52" s="244"/>
      <c r="G52" s="245"/>
      <c r="H52" s="245"/>
      <c r="I52" s="245"/>
      <c r="J52" s="245"/>
      <c r="K52" s="245"/>
      <c r="L52" s="256">
        <f t="shared" si="3"/>
        <v>0</v>
      </c>
      <c r="M52" s="245"/>
      <c r="N52" s="245"/>
      <c r="O52" s="159">
        <f t="shared" si="2"/>
        <v>0</v>
      </c>
    </row>
    <row r="53" spans="2:15" x14ac:dyDescent="0.2">
      <c r="B53" s="247"/>
      <c r="C53" s="248"/>
      <c r="D53" s="257" t="s">
        <v>260</v>
      </c>
      <c r="E53" s="258"/>
      <c r="F53" s="259"/>
      <c r="G53" s="160">
        <f t="shared" ref="G53:N53" si="4">SUM(G9:G52)</f>
        <v>0</v>
      </c>
      <c r="H53" s="160">
        <f t="shared" si="4"/>
        <v>440654603.87980199</v>
      </c>
      <c r="I53" s="160">
        <f t="shared" si="4"/>
        <v>10558230.483443325</v>
      </c>
      <c r="J53" s="160">
        <f t="shared" si="4"/>
        <v>7213352.8438036162</v>
      </c>
      <c r="K53" s="160">
        <f t="shared" si="4"/>
        <v>-18465.2</v>
      </c>
      <c r="L53" s="160">
        <f t="shared" si="4"/>
        <v>458407722.00704896</v>
      </c>
      <c r="M53" s="160">
        <f t="shared" si="4"/>
        <v>-179844045</v>
      </c>
      <c r="N53" s="160">
        <f t="shared" si="4"/>
        <v>-9809446</v>
      </c>
      <c r="O53" s="160">
        <f>SUM(O9:O52)</f>
        <v>268754231.00704896</v>
      </c>
    </row>
    <row r="56" spans="2:15" ht="15.75" x14ac:dyDescent="0.25">
      <c r="B56" s="239" t="s">
        <v>329</v>
      </c>
    </row>
    <row r="58" spans="2:15" ht="46.5" customHeight="1" x14ac:dyDescent="0.2">
      <c r="B58" s="250" t="s">
        <v>168</v>
      </c>
      <c r="C58" s="251" t="s">
        <v>169</v>
      </c>
      <c r="D58" s="251" t="s">
        <v>315</v>
      </c>
      <c r="E58" s="251" t="s">
        <v>274</v>
      </c>
      <c r="F58" s="251" t="s">
        <v>316</v>
      </c>
      <c r="G58" s="252" t="s">
        <v>318</v>
      </c>
      <c r="H58" s="252" t="s">
        <v>242</v>
      </c>
      <c r="I58" s="252" t="s">
        <v>243</v>
      </c>
      <c r="J58" s="252" t="s">
        <v>319</v>
      </c>
      <c r="K58" s="252" t="s">
        <v>320</v>
      </c>
      <c r="L58" s="252" t="s">
        <v>321</v>
      </c>
      <c r="M58" s="252" t="s">
        <v>330</v>
      </c>
      <c r="N58" s="147" t="s">
        <v>323</v>
      </c>
    </row>
    <row r="59" spans="2:15" x14ac:dyDescent="0.2">
      <c r="B59" s="240"/>
      <c r="C59" s="241"/>
      <c r="D59" s="241"/>
      <c r="E59" s="241"/>
      <c r="F59" s="254" t="s">
        <v>324</v>
      </c>
      <c r="G59" s="254" t="s">
        <v>170</v>
      </c>
      <c r="H59" s="254" t="s">
        <v>170</v>
      </c>
      <c r="I59" s="254" t="s">
        <v>170</v>
      </c>
      <c r="J59" s="254" t="s">
        <v>170</v>
      </c>
      <c r="K59" s="254" t="s">
        <v>170</v>
      </c>
      <c r="L59" s="254" t="s">
        <v>170</v>
      </c>
      <c r="M59" s="254" t="s">
        <v>170</v>
      </c>
      <c r="N59" s="254" t="s">
        <v>170</v>
      </c>
    </row>
    <row r="60" spans="2:15" x14ac:dyDescent="0.2">
      <c r="B60" s="242" t="s">
        <v>331</v>
      </c>
      <c r="C60" s="242" t="s">
        <v>293</v>
      </c>
      <c r="D60" s="242" t="s">
        <v>262</v>
      </c>
      <c r="E60" s="243" t="s">
        <v>332</v>
      </c>
      <c r="F60" s="244" t="s">
        <v>333</v>
      </c>
      <c r="G60" s="245">
        <v>1087.1888789999998</v>
      </c>
      <c r="H60" s="245">
        <v>47303.718031301403</v>
      </c>
      <c r="I60" s="245"/>
      <c r="J60" s="245">
        <v>-1879.9857142857143</v>
      </c>
      <c r="K60" s="256">
        <f>SUM(G60:J60)</f>
        <v>46510.92119601569</v>
      </c>
      <c r="L60" s="249">
        <v>-35758.5</v>
      </c>
      <c r="M60" s="245">
        <v>-2284.5</v>
      </c>
      <c r="N60" s="159">
        <f t="shared" ref="N60:N77" si="5">SUM(K60:M60)</f>
        <v>8467.9211960156899</v>
      </c>
    </row>
    <row r="61" spans="2:15" x14ac:dyDescent="0.2">
      <c r="B61" s="242" t="s">
        <v>331</v>
      </c>
      <c r="C61" s="242" t="s">
        <v>295</v>
      </c>
      <c r="D61" s="242" t="s">
        <v>262</v>
      </c>
      <c r="E61" s="243" t="s">
        <v>283</v>
      </c>
      <c r="F61" s="244" t="s">
        <v>333</v>
      </c>
      <c r="G61" s="245">
        <v>261748</v>
      </c>
      <c r="H61" s="245">
        <v>379724.45925685694</v>
      </c>
      <c r="I61" s="245"/>
      <c r="J61" s="245">
        <v>-16581.690542857141</v>
      </c>
      <c r="K61" s="256">
        <f>SUM(G61:J61)</f>
        <v>624890.76871399977</v>
      </c>
      <c r="L61" s="249">
        <v>-480997.5</v>
      </c>
      <c r="M61" s="245">
        <v>-26382.5</v>
      </c>
      <c r="N61" s="159">
        <f t="shared" si="5"/>
        <v>117510.76871399977</v>
      </c>
    </row>
    <row r="62" spans="2:15" x14ac:dyDescent="0.2">
      <c r="B62" s="242" t="s">
        <v>331</v>
      </c>
      <c r="C62" s="242" t="s">
        <v>296</v>
      </c>
      <c r="D62" s="242" t="s">
        <v>262</v>
      </c>
      <c r="E62" s="243" t="s">
        <v>283</v>
      </c>
      <c r="F62" s="244" t="s">
        <v>333</v>
      </c>
      <c r="G62" s="245">
        <v>9361.1949929999992</v>
      </c>
      <c r="H62" s="245">
        <v>2896451.2350657149</v>
      </c>
      <c r="I62" s="245"/>
      <c r="J62" s="245">
        <v>-34396.70092857143</v>
      </c>
      <c r="K62" s="256">
        <f t="shared" ref="K62:K76" si="6">SUM(G62:J62)</f>
        <v>2871415.7291301433</v>
      </c>
      <c r="L62" s="249">
        <v>-1521752.5</v>
      </c>
      <c r="M62" s="245">
        <v>-224435</v>
      </c>
      <c r="N62" s="159">
        <f t="shared" si="5"/>
        <v>1125228.2291301433</v>
      </c>
    </row>
    <row r="63" spans="2:15" x14ac:dyDescent="0.2">
      <c r="B63" s="242" t="s">
        <v>331</v>
      </c>
      <c r="C63" s="242" t="s">
        <v>297</v>
      </c>
      <c r="D63" s="242" t="s">
        <v>262</v>
      </c>
      <c r="E63" s="243" t="s">
        <v>283</v>
      </c>
      <c r="F63" s="244" t="s">
        <v>333</v>
      </c>
      <c r="G63" s="245">
        <v>56171</v>
      </c>
      <c r="H63" s="245">
        <v>1357334.1647910003</v>
      </c>
      <c r="I63" s="245"/>
      <c r="J63" s="245">
        <v>0</v>
      </c>
      <c r="K63" s="256">
        <f t="shared" si="6"/>
        <v>1413505.1647910003</v>
      </c>
      <c r="L63" s="249">
        <v>-723909</v>
      </c>
      <c r="M63" s="245">
        <v>-102417</v>
      </c>
      <c r="N63" s="159">
        <f t="shared" si="5"/>
        <v>587179.16479100031</v>
      </c>
    </row>
    <row r="64" spans="2:15" x14ac:dyDescent="0.2">
      <c r="B64" s="242" t="s">
        <v>331</v>
      </c>
      <c r="C64" s="242" t="s">
        <v>298</v>
      </c>
      <c r="D64" s="242" t="s">
        <v>262</v>
      </c>
      <c r="E64" s="243" t="s">
        <v>283</v>
      </c>
      <c r="F64" s="244" t="s">
        <v>333</v>
      </c>
      <c r="G64" s="245">
        <v>213175</v>
      </c>
      <c r="H64" s="245">
        <v>852396.18439928582</v>
      </c>
      <c r="I64" s="245"/>
      <c r="J64" s="245">
        <v>-7176.9488142857144</v>
      </c>
      <c r="K64" s="256">
        <f t="shared" si="6"/>
        <v>1058394.2355850001</v>
      </c>
      <c r="L64" s="249">
        <v>-523786</v>
      </c>
      <c r="M64" s="245">
        <v>-76167.5</v>
      </c>
      <c r="N64" s="159">
        <f t="shared" si="5"/>
        <v>458440.73558500013</v>
      </c>
    </row>
    <row r="65" spans="2:14" x14ac:dyDescent="0.2">
      <c r="B65" s="242" t="s">
        <v>331</v>
      </c>
      <c r="C65" s="242" t="s">
        <v>299</v>
      </c>
      <c r="D65" s="242" t="s">
        <v>262</v>
      </c>
      <c r="E65" s="243" t="s">
        <v>283</v>
      </c>
      <c r="F65" s="244" t="s">
        <v>333</v>
      </c>
      <c r="G65" s="245">
        <v>142380</v>
      </c>
      <c r="H65" s="245">
        <v>1226963.4148054286</v>
      </c>
      <c r="I65" s="245"/>
      <c r="J65" s="245">
        <v>-693898.60298571433</v>
      </c>
      <c r="K65" s="256">
        <f t="shared" si="6"/>
        <v>675444.81181971426</v>
      </c>
      <c r="L65" s="249">
        <v>-271977.5</v>
      </c>
      <c r="M65" s="245">
        <v>-35239.5</v>
      </c>
      <c r="N65" s="159">
        <f t="shared" si="5"/>
        <v>368227.81181971426</v>
      </c>
    </row>
    <row r="66" spans="2:14" x14ac:dyDescent="0.2">
      <c r="B66" s="242" t="s">
        <v>331</v>
      </c>
      <c r="C66" s="242" t="s">
        <v>286</v>
      </c>
      <c r="D66" s="242" t="s">
        <v>334</v>
      </c>
      <c r="E66" s="243" t="s">
        <v>287</v>
      </c>
      <c r="F66" s="244" t="s">
        <v>335</v>
      </c>
      <c r="G66" s="245">
        <v>36431947.8675</v>
      </c>
      <c r="H66" s="245">
        <v>717103.40829300135</v>
      </c>
      <c r="I66" s="245"/>
      <c r="J66" s="245"/>
      <c r="K66" s="256">
        <f t="shared" si="6"/>
        <v>37149051.275793001</v>
      </c>
      <c r="L66" s="249">
        <v>-13730806</v>
      </c>
      <c r="M66" s="245">
        <v>-742981</v>
      </c>
      <c r="N66" s="159">
        <f t="shared" si="5"/>
        <v>22675264.275793001</v>
      </c>
    </row>
    <row r="67" spans="2:14" x14ac:dyDescent="0.2">
      <c r="B67" s="242" t="s">
        <v>331</v>
      </c>
      <c r="C67" s="242" t="s">
        <v>289</v>
      </c>
      <c r="D67" s="242" t="s">
        <v>334</v>
      </c>
      <c r="E67" s="243" t="s">
        <v>290</v>
      </c>
      <c r="F67" s="244" t="s">
        <v>291</v>
      </c>
      <c r="G67" s="245">
        <v>0</v>
      </c>
      <c r="H67" s="245">
        <v>688221.90949999983</v>
      </c>
      <c r="I67" s="245"/>
      <c r="J67" s="245"/>
      <c r="K67" s="256">
        <f t="shared" si="6"/>
        <v>688221.90949999983</v>
      </c>
      <c r="L67" s="249"/>
      <c r="M67" s="245"/>
      <c r="N67" s="159">
        <f t="shared" si="5"/>
        <v>688221.90949999983</v>
      </c>
    </row>
    <row r="68" spans="2:14" x14ac:dyDescent="0.2">
      <c r="B68" s="242" t="s">
        <v>331</v>
      </c>
      <c r="C68" s="242" t="s">
        <v>285</v>
      </c>
      <c r="D68" s="242" t="s">
        <v>334</v>
      </c>
      <c r="E68" s="243" t="s">
        <v>283</v>
      </c>
      <c r="F68" s="244">
        <v>10</v>
      </c>
      <c r="G68" s="245">
        <v>73512.169895999992</v>
      </c>
      <c r="H68" s="245">
        <v>2334908.5608334439</v>
      </c>
      <c r="I68" s="245"/>
      <c r="J68" s="245">
        <v>-29918.43715714286</v>
      </c>
      <c r="K68" s="256">
        <f t="shared" si="6"/>
        <v>2378502.293572301</v>
      </c>
      <c r="L68" s="249">
        <v>-1583222</v>
      </c>
      <c r="M68" s="245">
        <v>-110697</v>
      </c>
      <c r="N68" s="159">
        <f t="shared" si="5"/>
        <v>684583.29357230105</v>
      </c>
    </row>
    <row r="69" spans="2:14" x14ac:dyDescent="0.2">
      <c r="B69" s="242" t="s">
        <v>336</v>
      </c>
      <c r="C69" s="242" t="s">
        <v>59</v>
      </c>
      <c r="D69" s="242" t="s">
        <v>264</v>
      </c>
      <c r="E69" s="243">
        <v>2013</v>
      </c>
      <c r="F69" s="244">
        <v>15</v>
      </c>
      <c r="G69" s="245">
        <v>3128804.253</v>
      </c>
      <c r="H69" s="245">
        <v>390473.77859999996</v>
      </c>
      <c r="I69" s="245"/>
      <c r="J69" s="245"/>
      <c r="K69" s="256">
        <f t="shared" si="6"/>
        <v>3519278.0315999999</v>
      </c>
      <c r="L69" s="249">
        <v>-1164812.7456</v>
      </c>
      <c r="M69" s="245">
        <v>-438505.64999999997</v>
      </c>
      <c r="N69" s="159">
        <f t="shared" si="5"/>
        <v>1915959.6359999999</v>
      </c>
    </row>
    <row r="70" spans="2:14" x14ac:dyDescent="0.2">
      <c r="B70" s="242"/>
      <c r="C70" s="242"/>
      <c r="D70" s="242"/>
      <c r="E70" s="243"/>
      <c r="F70" s="244"/>
      <c r="G70" s="245"/>
      <c r="H70" s="245"/>
      <c r="I70" s="245"/>
      <c r="J70" s="245"/>
      <c r="K70" s="256">
        <f t="shared" si="6"/>
        <v>0</v>
      </c>
      <c r="L70" s="249"/>
      <c r="M70" s="245"/>
      <c r="N70" s="159">
        <f t="shared" si="5"/>
        <v>0</v>
      </c>
    </row>
    <row r="71" spans="2:14" x14ac:dyDescent="0.2">
      <c r="B71" s="242"/>
      <c r="C71" s="242"/>
      <c r="D71" s="242"/>
      <c r="E71" s="243"/>
      <c r="F71" s="244"/>
      <c r="G71" s="245"/>
      <c r="H71" s="245"/>
      <c r="I71" s="245"/>
      <c r="J71" s="245"/>
      <c r="K71" s="256">
        <f t="shared" si="6"/>
        <v>0</v>
      </c>
      <c r="L71" s="249"/>
      <c r="M71" s="245"/>
      <c r="N71" s="159">
        <f t="shared" si="5"/>
        <v>0</v>
      </c>
    </row>
    <row r="72" spans="2:14" x14ac:dyDescent="0.2">
      <c r="B72" s="242"/>
      <c r="C72" s="242"/>
      <c r="D72" s="242"/>
      <c r="E72" s="243"/>
      <c r="F72" s="244"/>
      <c r="G72" s="245"/>
      <c r="H72" s="245"/>
      <c r="I72" s="245"/>
      <c r="J72" s="245"/>
      <c r="K72" s="256">
        <f t="shared" si="6"/>
        <v>0</v>
      </c>
      <c r="L72" s="249"/>
      <c r="M72" s="245"/>
      <c r="N72" s="159">
        <f t="shared" si="5"/>
        <v>0</v>
      </c>
    </row>
    <row r="73" spans="2:14" x14ac:dyDescent="0.2">
      <c r="B73" s="242"/>
      <c r="C73" s="242"/>
      <c r="D73" s="242"/>
      <c r="E73" s="243"/>
      <c r="F73" s="244"/>
      <c r="G73" s="245"/>
      <c r="H73" s="245"/>
      <c r="I73" s="245"/>
      <c r="J73" s="245"/>
      <c r="K73" s="256">
        <f t="shared" si="6"/>
        <v>0</v>
      </c>
      <c r="L73" s="249"/>
      <c r="M73" s="245"/>
      <c r="N73" s="159">
        <f t="shared" si="5"/>
        <v>0</v>
      </c>
    </row>
    <row r="74" spans="2:14" x14ac:dyDescent="0.2">
      <c r="B74" s="242"/>
      <c r="C74" s="242"/>
      <c r="D74" s="242"/>
      <c r="E74" s="243"/>
      <c r="F74" s="244"/>
      <c r="G74" s="245"/>
      <c r="H74" s="245"/>
      <c r="I74" s="245"/>
      <c r="J74" s="245"/>
      <c r="K74" s="256">
        <f t="shared" si="6"/>
        <v>0</v>
      </c>
      <c r="L74" s="249"/>
      <c r="M74" s="245"/>
      <c r="N74" s="159">
        <f t="shared" si="5"/>
        <v>0</v>
      </c>
    </row>
    <row r="75" spans="2:14" x14ac:dyDescent="0.2">
      <c r="B75" s="242"/>
      <c r="C75" s="242"/>
      <c r="D75" s="242"/>
      <c r="E75" s="243"/>
      <c r="F75" s="244"/>
      <c r="G75" s="245"/>
      <c r="H75" s="245"/>
      <c r="I75" s="245"/>
      <c r="J75" s="245"/>
      <c r="K75" s="256">
        <f t="shared" si="6"/>
        <v>0</v>
      </c>
      <c r="L75" s="249"/>
      <c r="M75" s="245"/>
      <c r="N75" s="159">
        <f t="shared" si="5"/>
        <v>0</v>
      </c>
    </row>
    <row r="76" spans="2:14" x14ac:dyDescent="0.2">
      <c r="B76" s="242"/>
      <c r="C76" s="242"/>
      <c r="D76" s="242"/>
      <c r="E76" s="243"/>
      <c r="F76" s="244"/>
      <c r="G76" s="245"/>
      <c r="H76" s="245"/>
      <c r="I76" s="245"/>
      <c r="J76" s="245"/>
      <c r="K76" s="256">
        <f t="shared" si="6"/>
        <v>0</v>
      </c>
      <c r="L76" s="249"/>
      <c r="M76" s="245"/>
      <c r="N76" s="159">
        <f t="shared" si="5"/>
        <v>0</v>
      </c>
    </row>
    <row r="77" spans="2:14" x14ac:dyDescent="0.2">
      <c r="B77" s="242"/>
      <c r="C77" s="242"/>
      <c r="D77" s="242"/>
      <c r="E77" s="243"/>
      <c r="F77" s="244"/>
      <c r="G77" s="245"/>
      <c r="H77" s="245"/>
      <c r="I77" s="245"/>
      <c r="J77" s="245"/>
      <c r="K77" s="256">
        <f>SUM(G77:J77)</f>
        <v>0</v>
      </c>
      <c r="L77" s="249"/>
      <c r="M77" s="245"/>
      <c r="N77" s="159">
        <f t="shared" si="5"/>
        <v>0</v>
      </c>
    </row>
    <row r="78" spans="2:14" x14ac:dyDescent="0.2">
      <c r="B78" s="247"/>
      <c r="C78" s="248"/>
      <c r="D78" s="257" t="s">
        <v>337</v>
      </c>
      <c r="E78" s="260"/>
      <c r="F78" s="260"/>
      <c r="G78" s="160">
        <f t="shared" ref="G78:N78" si="7">SUM(G60:G77)</f>
        <v>40318186.674268</v>
      </c>
      <c r="H78" s="160">
        <f t="shared" si="7"/>
        <v>10890880.833576033</v>
      </c>
      <c r="I78" s="160">
        <f t="shared" si="7"/>
        <v>0</v>
      </c>
      <c r="J78" s="160">
        <f t="shared" si="7"/>
        <v>-783852.36614285724</v>
      </c>
      <c r="K78" s="160">
        <f t="shared" si="7"/>
        <v>50425215.141701177</v>
      </c>
      <c r="L78" s="160">
        <f t="shared" si="7"/>
        <v>-20037021.7456</v>
      </c>
      <c r="M78" s="160">
        <f t="shared" si="7"/>
        <v>-1759109.65</v>
      </c>
      <c r="N78" s="160">
        <f t="shared" si="7"/>
        <v>28629083.746101178</v>
      </c>
    </row>
  </sheetData>
  <sheetProtection sheet="1" insertRows="0" deleteRows="0"/>
  <mergeCells count="1">
    <mergeCell ref="I5:K5"/>
  </mergeCells>
  <phoneticPr fontId="36" type="noConversion"/>
  <dataValidations count="2">
    <dataValidation type="list" allowBlank="1" showInputMessage="1" showErrorMessage="1" sqref="D9:D52" xr:uid="{00000000-0002-0000-0D00-000000000000}">
      <formula1>rPipelineAssets</formula1>
    </dataValidation>
    <dataValidation type="list" allowBlank="1" showInputMessage="1" showErrorMessage="1" sqref="D60:D77" xr:uid="{00000000-0002-0000-0D00-000001000000}">
      <formula1>rSharedAssets</formula1>
    </dataValidation>
  </dataValidations>
  <pageMargins left="0.75" right="0.75" top="1" bottom="1" header="0.5" footer="0.5"/>
  <pageSetup paperSize="9" scale="27"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I41"/>
  <sheetViews>
    <sheetView workbookViewId="0"/>
  </sheetViews>
  <sheetFormatPr defaultRowHeight="12.75" x14ac:dyDescent="0.2"/>
  <cols>
    <col min="1" max="1" width="12.140625" style="181" customWidth="1"/>
    <col min="2" max="2" width="21" style="181" customWidth="1"/>
    <col min="3" max="3" width="42.28515625" style="181" customWidth="1"/>
    <col min="4" max="4" width="28.85546875" style="181" customWidth="1"/>
    <col min="5" max="5" width="22.5703125" style="181" customWidth="1"/>
    <col min="6" max="6" width="20.5703125" style="181" customWidth="1"/>
    <col min="7" max="7" width="22.5703125" style="181" customWidth="1"/>
    <col min="8" max="8" width="37.42578125" style="181" customWidth="1"/>
    <col min="9" max="9" width="25.140625" style="181" customWidth="1"/>
    <col min="10" max="16384" width="9.140625" style="181"/>
  </cols>
  <sheetData>
    <row r="1" spans="2:8" ht="20.25" x14ac:dyDescent="0.3">
      <c r="B1" s="180" t="s">
        <v>338</v>
      </c>
      <c r="C1" s="180"/>
      <c r="D1" s="165"/>
      <c r="E1" s="165"/>
      <c r="F1" s="165"/>
      <c r="G1" s="165"/>
    </row>
    <row r="2" spans="2:8" ht="20.25" x14ac:dyDescent="0.3">
      <c r="B2" s="128" t="str">
        <f>Tradingname</f>
        <v>SEA Gas Partnership</v>
      </c>
      <c r="C2" s="129"/>
      <c r="D2" s="180"/>
      <c r="E2" s="424" t="s">
        <v>215</v>
      </c>
      <c r="F2" s="424"/>
      <c r="G2" s="424"/>
    </row>
    <row r="3" spans="2:8" ht="17.25" customHeight="1" x14ac:dyDescent="0.25">
      <c r="B3" s="130" t="s">
        <v>37</v>
      </c>
      <c r="C3" s="131">
        <f>Yearending</f>
        <v>45107</v>
      </c>
      <c r="E3" s="424"/>
      <c r="F3" s="424"/>
      <c r="G3" s="424"/>
    </row>
    <row r="4" spans="2:8" x14ac:dyDescent="0.2">
      <c r="E4" s="424"/>
      <c r="F4" s="424"/>
      <c r="G4" s="424"/>
    </row>
    <row r="5" spans="2:8" ht="15.75" x14ac:dyDescent="0.25">
      <c r="B5" s="182" t="s">
        <v>339</v>
      </c>
      <c r="C5" s="183"/>
      <c r="D5" s="183"/>
      <c r="E5" s="183"/>
      <c r="F5" s="184"/>
      <c r="G5" s="183"/>
    </row>
    <row r="6" spans="2:8" ht="15.75" x14ac:dyDescent="0.25">
      <c r="B6" s="182"/>
      <c r="C6" s="183"/>
      <c r="D6" s="183"/>
      <c r="E6" s="183"/>
      <c r="F6" s="184"/>
      <c r="G6" s="183"/>
    </row>
    <row r="7" spans="2:8" ht="40.5" customHeight="1" x14ac:dyDescent="0.2">
      <c r="B7" s="175" t="s">
        <v>168</v>
      </c>
      <c r="C7" s="175" t="s">
        <v>340</v>
      </c>
      <c r="D7" s="175" t="s">
        <v>341</v>
      </c>
      <c r="E7" s="231" t="s">
        <v>342</v>
      </c>
      <c r="F7" s="231" t="s">
        <v>220</v>
      </c>
      <c r="G7" s="231" t="s">
        <v>343</v>
      </c>
    </row>
    <row r="8" spans="2:8" x14ac:dyDescent="0.2">
      <c r="B8" s="177"/>
      <c r="C8" s="177"/>
      <c r="D8" s="194"/>
      <c r="E8" s="254" t="s">
        <v>170</v>
      </c>
      <c r="F8" s="254"/>
      <c r="G8" s="254" t="s">
        <v>170</v>
      </c>
    </row>
    <row r="9" spans="2:8" x14ac:dyDescent="0.2">
      <c r="B9" s="171"/>
      <c r="C9" s="171"/>
      <c r="D9" s="171"/>
      <c r="E9" s="172"/>
      <c r="F9" s="173"/>
      <c r="G9" s="159">
        <f t="shared" ref="G9:G40" si="0">E9*F9</f>
        <v>0</v>
      </c>
      <c r="H9" s="230"/>
    </row>
    <row r="10" spans="2:8" x14ac:dyDescent="0.2">
      <c r="B10" s="171"/>
      <c r="C10" s="171"/>
      <c r="D10" s="171"/>
      <c r="E10" s="172"/>
      <c r="F10" s="173"/>
      <c r="G10" s="159">
        <f t="shared" si="0"/>
        <v>0</v>
      </c>
    </row>
    <row r="11" spans="2:8" x14ac:dyDescent="0.2">
      <c r="B11" s="171"/>
      <c r="C11" s="171"/>
      <c r="D11" s="171"/>
      <c r="E11" s="172"/>
      <c r="F11" s="173"/>
      <c r="G11" s="159">
        <f t="shared" si="0"/>
        <v>0</v>
      </c>
    </row>
    <row r="12" spans="2:8" x14ac:dyDescent="0.2">
      <c r="B12" s="171"/>
      <c r="C12" s="171"/>
      <c r="D12" s="171"/>
      <c r="E12" s="172"/>
      <c r="F12" s="173"/>
      <c r="G12" s="159">
        <f t="shared" si="0"/>
        <v>0</v>
      </c>
    </row>
    <row r="13" spans="2:8" x14ac:dyDescent="0.2">
      <c r="B13" s="171"/>
      <c r="C13" s="171"/>
      <c r="D13" s="171"/>
      <c r="E13" s="172"/>
      <c r="F13" s="173"/>
      <c r="G13" s="159">
        <f t="shared" si="0"/>
        <v>0</v>
      </c>
    </row>
    <row r="14" spans="2:8" x14ac:dyDescent="0.2">
      <c r="B14" s="171"/>
      <c r="C14" s="171"/>
      <c r="D14" s="171"/>
      <c r="E14" s="172"/>
      <c r="F14" s="173"/>
      <c r="G14" s="159">
        <f t="shared" si="0"/>
        <v>0</v>
      </c>
    </row>
    <row r="15" spans="2:8" x14ac:dyDescent="0.2">
      <c r="B15" s="171"/>
      <c r="C15" s="171"/>
      <c r="D15" s="171"/>
      <c r="E15" s="172"/>
      <c r="F15" s="173"/>
      <c r="G15" s="159">
        <f t="shared" si="0"/>
        <v>0</v>
      </c>
    </row>
    <row r="16" spans="2:8" x14ac:dyDescent="0.2">
      <c r="B16" s="171"/>
      <c r="C16" s="171"/>
      <c r="D16" s="171"/>
      <c r="E16" s="172"/>
      <c r="F16" s="173"/>
      <c r="G16" s="159">
        <f t="shared" si="0"/>
        <v>0</v>
      </c>
    </row>
    <row r="17" spans="2:9" x14ac:dyDescent="0.2">
      <c r="B17" s="171"/>
      <c r="C17" s="171"/>
      <c r="D17" s="171"/>
      <c r="E17" s="172"/>
      <c r="F17" s="173"/>
      <c r="G17" s="159">
        <f t="shared" si="0"/>
        <v>0</v>
      </c>
    </row>
    <row r="18" spans="2:9" x14ac:dyDescent="0.2">
      <c r="B18" s="171"/>
      <c r="C18" s="171"/>
      <c r="D18" s="171"/>
      <c r="E18" s="172"/>
      <c r="F18" s="173"/>
      <c r="G18" s="159">
        <f t="shared" si="0"/>
        <v>0</v>
      </c>
    </row>
    <row r="19" spans="2:9" x14ac:dyDescent="0.2">
      <c r="B19" s="171"/>
      <c r="C19" s="171"/>
      <c r="D19" s="171"/>
      <c r="E19" s="172"/>
      <c r="F19" s="173"/>
      <c r="G19" s="159">
        <f t="shared" si="0"/>
        <v>0</v>
      </c>
    </row>
    <row r="20" spans="2:9" x14ac:dyDescent="0.2">
      <c r="B20" s="171"/>
      <c r="C20" s="171"/>
      <c r="D20" s="171"/>
      <c r="E20" s="172"/>
      <c r="F20" s="173"/>
      <c r="G20" s="159">
        <f t="shared" si="0"/>
        <v>0</v>
      </c>
    </row>
    <row r="21" spans="2:9" x14ac:dyDescent="0.2">
      <c r="B21" s="171"/>
      <c r="C21" s="171"/>
      <c r="D21" s="171"/>
      <c r="E21" s="172"/>
      <c r="F21" s="173"/>
      <c r="G21" s="159">
        <f t="shared" si="0"/>
        <v>0</v>
      </c>
    </row>
    <row r="22" spans="2:9" x14ac:dyDescent="0.2">
      <c r="B22" s="171"/>
      <c r="C22" s="171"/>
      <c r="D22" s="171"/>
      <c r="E22" s="172"/>
      <c r="F22" s="173"/>
      <c r="G22" s="159">
        <f t="shared" si="0"/>
        <v>0</v>
      </c>
    </row>
    <row r="23" spans="2:9" x14ac:dyDescent="0.2">
      <c r="B23" s="171"/>
      <c r="C23" s="171"/>
      <c r="D23" s="171"/>
      <c r="E23" s="172"/>
      <c r="F23" s="173"/>
      <c r="G23" s="159">
        <f t="shared" si="0"/>
        <v>0</v>
      </c>
    </row>
    <row r="24" spans="2:9" x14ac:dyDescent="0.2">
      <c r="B24" s="171"/>
      <c r="C24" s="171"/>
      <c r="D24" s="171"/>
      <c r="E24" s="172"/>
      <c r="F24" s="173"/>
      <c r="G24" s="159">
        <f t="shared" si="0"/>
        <v>0</v>
      </c>
    </row>
    <row r="25" spans="2:9" x14ac:dyDescent="0.2">
      <c r="B25" s="171"/>
      <c r="C25" s="171"/>
      <c r="D25" s="171"/>
      <c r="E25" s="172"/>
      <c r="F25" s="173"/>
      <c r="G25" s="159">
        <f t="shared" si="0"/>
        <v>0</v>
      </c>
    </row>
    <row r="26" spans="2:9" x14ac:dyDescent="0.2">
      <c r="B26" s="171"/>
      <c r="C26" s="171"/>
      <c r="D26" s="171"/>
      <c r="E26" s="172"/>
      <c r="F26" s="173"/>
      <c r="G26" s="159">
        <f t="shared" si="0"/>
        <v>0</v>
      </c>
    </row>
    <row r="27" spans="2:9" x14ac:dyDescent="0.2">
      <c r="B27" s="171"/>
      <c r="C27" s="171"/>
      <c r="D27" s="171"/>
      <c r="E27" s="172"/>
      <c r="F27" s="173"/>
      <c r="G27" s="159">
        <f t="shared" si="0"/>
        <v>0</v>
      </c>
    </row>
    <row r="28" spans="2:9" x14ac:dyDescent="0.2">
      <c r="B28" s="171"/>
      <c r="C28" s="171"/>
      <c r="D28" s="171"/>
      <c r="E28" s="172"/>
      <c r="F28" s="173"/>
      <c r="G28" s="159">
        <f t="shared" si="0"/>
        <v>0</v>
      </c>
    </row>
    <row r="29" spans="2:9" x14ac:dyDescent="0.2">
      <c r="B29" s="171"/>
      <c r="C29" s="171"/>
      <c r="D29" s="171"/>
      <c r="E29" s="172"/>
      <c r="F29" s="173"/>
      <c r="G29" s="159">
        <f t="shared" si="0"/>
        <v>0</v>
      </c>
    </row>
    <row r="30" spans="2:9" x14ac:dyDescent="0.2">
      <c r="B30" s="171"/>
      <c r="C30" s="171"/>
      <c r="D30" s="171"/>
      <c r="E30" s="172"/>
      <c r="F30" s="173"/>
      <c r="G30" s="159">
        <f t="shared" si="0"/>
        <v>0</v>
      </c>
    </row>
    <row r="31" spans="2:9" x14ac:dyDescent="0.2">
      <c r="B31" s="171"/>
      <c r="C31" s="171"/>
      <c r="D31" s="171"/>
      <c r="E31" s="172"/>
      <c r="F31" s="173"/>
      <c r="G31" s="159">
        <f t="shared" si="0"/>
        <v>0</v>
      </c>
      <c r="H31" s="261"/>
      <c r="I31" s="261"/>
    </row>
    <row r="32" spans="2:9" x14ac:dyDescent="0.2">
      <c r="B32" s="171"/>
      <c r="C32" s="171"/>
      <c r="D32" s="171"/>
      <c r="E32" s="172"/>
      <c r="F32" s="173"/>
      <c r="G32" s="159">
        <f t="shared" si="0"/>
        <v>0</v>
      </c>
      <c r="H32" s="261"/>
      <c r="I32" s="261"/>
    </row>
    <row r="33" spans="2:9" x14ac:dyDescent="0.2">
      <c r="B33" s="171"/>
      <c r="C33" s="171"/>
      <c r="D33" s="171"/>
      <c r="E33" s="172"/>
      <c r="F33" s="173"/>
      <c r="G33" s="159">
        <f t="shared" si="0"/>
        <v>0</v>
      </c>
      <c r="H33" s="261"/>
      <c r="I33" s="261"/>
    </row>
    <row r="34" spans="2:9" x14ac:dyDescent="0.2">
      <c r="B34" s="171"/>
      <c r="C34" s="171"/>
      <c r="D34" s="171"/>
      <c r="E34" s="172"/>
      <c r="F34" s="173"/>
      <c r="G34" s="159">
        <f t="shared" si="0"/>
        <v>0</v>
      </c>
      <c r="H34" s="261"/>
      <c r="I34" s="261"/>
    </row>
    <row r="35" spans="2:9" x14ac:dyDescent="0.2">
      <c r="B35" s="171"/>
      <c r="C35" s="171"/>
      <c r="D35" s="171"/>
      <c r="E35" s="172"/>
      <c r="F35" s="173"/>
      <c r="G35" s="159">
        <f t="shared" si="0"/>
        <v>0</v>
      </c>
      <c r="H35" s="261"/>
      <c r="I35" s="261"/>
    </row>
    <row r="36" spans="2:9" x14ac:dyDescent="0.2">
      <c r="B36" s="171"/>
      <c r="C36" s="171"/>
      <c r="D36" s="171"/>
      <c r="E36" s="172"/>
      <c r="F36" s="173"/>
      <c r="G36" s="159">
        <f t="shared" si="0"/>
        <v>0</v>
      </c>
      <c r="H36" s="261"/>
      <c r="I36" s="261"/>
    </row>
    <row r="37" spans="2:9" x14ac:dyDescent="0.2">
      <c r="B37" s="171"/>
      <c r="C37" s="171"/>
      <c r="D37" s="171"/>
      <c r="E37" s="172"/>
      <c r="F37" s="173"/>
      <c r="G37" s="159">
        <f t="shared" si="0"/>
        <v>0</v>
      </c>
    </row>
    <row r="38" spans="2:9" x14ac:dyDescent="0.2">
      <c r="B38" s="171"/>
      <c r="C38" s="171"/>
      <c r="D38" s="171"/>
      <c r="E38" s="172"/>
      <c r="F38" s="173"/>
      <c r="G38" s="159">
        <f t="shared" si="0"/>
        <v>0</v>
      </c>
    </row>
    <row r="39" spans="2:9" x14ac:dyDescent="0.2">
      <c r="B39" s="171"/>
      <c r="C39" s="171"/>
      <c r="D39" s="171"/>
      <c r="E39" s="172"/>
      <c r="F39" s="173"/>
      <c r="G39" s="159">
        <f t="shared" si="0"/>
        <v>0</v>
      </c>
    </row>
    <row r="40" spans="2:9" x14ac:dyDescent="0.2">
      <c r="B40" s="171"/>
      <c r="C40" s="171"/>
      <c r="D40" s="171"/>
      <c r="E40" s="172"/>
      <c r="F40" s="173"/>
      <c r="G40" s="159">
        <f t="shared" si="0"/>
        <v>0</v>
      </c>
    </row>
    <row r="41" spans="2:9" x14ac:dyDescent="0.2">
      <c r="B41" s="174"/>
      <c r="C41" s="429" t="s">
        <v>42</v>
      </c>
      <c r="D41" s="430"/>
      <c r="E41" s="159">
        <f>SUM(E9:E40)</f>
        <v>0</v>
      </c>
      <c r="F41" s="179"/>
      <c r="G41" s="159">
        <f>SUM(G9:G40)</f>
        <v>0</v>
      </c>
    </row>
  </sheetData>
  <sheetProtection sheet="1" insertRows="0" deleteRows="0"/>
  <mergeCells count="2">
    <mergeCell ref="C41:D41"/>
    <mergeCell ref="E2:G4"/>
  </mergeCells>
  <dataValidations count="1">
    <dataValidation type="list" allowBlank="1" showInputMessage="1" showErrorMessage="1" sqref="D9:D40" xr:uid="{00000000-0002-0000-0E00-000000000000}">
      <formula1>rSharedAssets</formula1>
    </dataValidation>
  </dataValidations>
  <pageMargins left="0.75" right="0.75" top="1" bottom="1" header="0.5" footer="0.5"/>
  <pageSetup paperSize="9" scale="30"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B1:BJ45"/>
  <sheetViews>
    <sheetView showGridLines="0" zoomScaleNormal="100" workbookViewId="0"/>
  </sheetViews>
  <sheetFormatPr defaultColWidth="8.7109375" defaultRowHeight="12.75" x14ac:dyDescent="0.2"/>
  <cols>
    <col min="1" max="1" width="11.42578125" style="237" customWidth="1"/>
    <col min="2" max="2" width="22.28515625" style="237" customWidth="1"/>
    <col min="3" max="3" width="40.7109375" style="237" customWidth="1"/>
    <col min="4" max="4" width="50.5703125" style="237" customWidth="1"/>
    <col min="5" max="5" width="23.7109375" style="237" customWidth="1"/>
    <col min="6" max="36" width="12.140625" style="237" bestFit="1" customWidth="1"/>
    <col min="37" max="45" width="8.7109375" style="237"/>
    <col min="46" max="46" width="9.140625" style="237" customWidth="1"/>
    <col min="47" max="60" width="8.7109375" style="237"/>
    <col min="61" max="61" width="13.5703125" style="237" customWidth="1"/>
    <col min="62" max="16384" width="8.7109375" style="237"/>
  </cols>
  <sheetData>
    <row r="1" spans="2:61" ht="20.25" x14ac:dyDescent="0.3">
      <c r="B1" s="236" t="s">
        <v>344</v>
      </c>
    </row>
    <row r="2" spans="2:61" ht="15" x14ac:dyDescent="0.25">
      <c r="B2" s="128" t="str">
        <f>Tradingname</f>
        <v>SEA Gas Partnership</v>
      </c>
      <c r="C2" s="129"/>
    </row>
    <row r="3" spans="2:61" ht="19.5" customHeight="1" x14ac:dyDescent="0.25">
      <c r="B3" s="130" t="s">
        <v>37</v>
      </c>
      <c r="C3" s="131">
        <f>Yearending</f>
        <v>45107</v>
      </c>
    </row>
    <row r="4" spans="2:61" ht="20.25" x14ac:dyDescent="0.3">
      <c r="B4" s="236"/>
    </row>
    <row r="5" spans="2:61" ht="15.75" x14ac:dyDescent="0.25">
      <c r="B5" s="239" t="s">
        <v>345</v>
      </c>
    </row>
    <row r="7" spans="2:61" ht="45" customHeight="1" x14ac:dyDescent="0.2">
      <c r="B7" s="250" t="s">
        <v>168</v>
      </c>
      <c r="C7" s="251" t="s">
        <v>303</v>
      </c>
      <c r="D7" s="251"/>
      <c r="E7" s="269" t="s">
        <v>42</v>
      </c>
      <c r="F7" s="431" t="s">
        <v>346</v>
      </c>
      <c r="G7" s="432"/>
      <c r="H7" s="432"/>
      <c r="I7" s="432"/>
      <c r="J7" s="432"/>
      <c r="K7" s="432"/>
      <c r="L7" s="432"/>
      <c r="M7" s="432"/>
      <c r="N7" s="432"/>
      <c r="O7" s="432"/>
      <c r="P7" s="432"/>
      <c r="Q7" s="432"/>
      <c r="R7" s="432"/>
      <c r="S7" s="432"/>
      <c r="T7" s="432"/>
      <c r="U7" s="432"/>
      <c r="V7" s="432"/>
      <c r="W7" s="432"/>
      <c r="X7" s="432"/>
      <c r="Y7" s="432"/>
      <c r="Z7" s="432"/>
      <c r="AA7" s="432"/>
      <c r="AB7" s="432"/>
      <c r="AC7" s="432"/>
      <c r="AD7" s="432"/>
      <c r="AE7" s="432"/>
      <c r="AF7" s="432"/>
      <c r="AG7" s="432"/>
      <c r="AH7" s="432"/>
      <c r="AI7" s="432"/>
      <c r="AJ7" s="432"/>
      <c r="AK7" s="432"/>
      <c r="AL7" s="432"/>
      <c r="AM7" s="432"/>
      <c r="AN7" s="432"/>
      <c r="AO7" s="432"/>
      <c r="AP7" s="432"/>
      <c r="AQ7" s="432"/>
      <c r="AR7" s="432"/>
      <c r="AS7" s="432"/>
      <c r="AT7" s="432"/>
      <c r="AU7" s="432"/>
      <c r="AV7" s="432"/>
      <c r="AW7" s="432"/>
      <c r="AX7" s="432"/>
      <c r="AY7" s="432"/>
      <c r="AZ7" s="432"/>
      <c r="BA7" s="432"/>
      <c r="BB7" s="432"/>
      <c r="BC7" s="432"/>
      <c r="BD7" s="432"/>
      <c r="BE7" s="432"/>
      <c r="BF7" s="432"/>
      <c r="BG7" s="432"/>
      <c r="BH7" s="432"/>
      <c r="BI7" s="262" t="s">
        <v>347</v>
      </c>
    </row>
    <row r="8" spans="2:61" x14ac:dyDescent="0.2">
      <c r="B8" s="263"/>
      <c r="C8" s="241"/>
      <c r="D8" s="241"/>
      <c r="E8" s="241"/>
      <c r="F8" s="274" t="str">
        <f>RIGHT(TEXT(C38,"dd/mm/yyyy"),4)</f>
        <v>2004</v>
      </c>
      <c r="G8" s="275">
        <f>F8+1</f>
        <v>2005</v>
      </c>
      <c r="H8" s="275">
        <f t="shared" ref="H8:BG8" si="0">G8+1</f>
        <v>2006</v>
      </c>
      <c r="I8" s="275">
        <f t="shared" si="0"/>
        <v>2007</v>
      </c>
      <c r="J8" s="275">
        <f t="shared" si="0"/>
        <v>2008</v>
      </c>
      <c r="K8" s="275">
        <f t="shared" si="0"/>
        <v>2009</v>
      </c>
      <c r="L8" s="275">
        <f t="shared" si="0"/>
        <v>2010</v>
      </c>
      <c r="M8" s="275">
        <f t="shared" si="0"/>
        <v>2011</v>
      </c>
      <c r="N8" s="275">
        <f t="shared" si="0"/>
        <v>2012</v>
      </c>
      <c r="O8" s="275">
        <f t="shared" si="0"/>
        <v>2013</v>
      </c>
      <c r="P8" s="275">
        <f t="shared" si="0"/>
        <v>2014</v>
      </c>
      <c r="Q8" s="275">
        <f t="shared" si="0"/>
        <v>2015</v>
      </c>
      <c r="R8" s="275">
        <f t="shared" si="0"/>
        <v>2016</v>
      </c>
      <c r="S8" s="275">
        <f t="shared" si="0"/>
        <v>2017</v>
      </c>
      <c r="T8" s="275">
        <f t="shared" si="0"/>
        <v>2018</v>
      </c>
      <c r="U8" s="275">
        <f t="shared" si="0"/>
        <v>2019</v>
      </c>
      <c r="V8" s="275">
        <f t="shared" si="0"/>
        <v>2020</v>
      </c>
      <c r="W8" s="275">
        <f t="shared" si="0"/>
        <v>2021</v>
      </c>
      <c r="X8" s="275">
        <f t="shared" si="0"/>
        <v>2022</v>
      </c>
      <c r="Y8" s="275">
        <f t="shared" si="0"/>
        <v>2023</v>
      </c>
      <c r="Z8" s="275">
        <f t="shared" si="0"/>
        <v>2024</v>
      </c>
      <c r="AA8" s="275">
        <f t="shared" si="0"/>
        <v>2025</v>
      </c>
      <c r="AB8" s="275">
        <f t="shared" si="0"/>
        <v>2026</v>
      </c>
      <c r="AC8" s="275">
        <f t="shared" si="0"/>
        <v>2027</v>
      </c>
      <c r="AD8" s="275">
        <f t="shared" si="0"/>
        <v>2028</v>
      </c>
      <c r="AE8" s="275">
        <f t="shared" si="0"/>
        <v>2029</v>
      </c>
      <c r="AF8" s="275">
        <f t="shared" si="0"/>
        <v>2030</v>
      </c>
      <c r="AG8" s="275">
        <f t="shared" si="0"/>
        <v>2031</v>
      </c>
      <c r="AH8" s="275">
        <f t="shared" si="0"/>
        <v>2032</v>
      </c>
      <c r="AI8" s="275">
        <f t="shared" si="0"/>
        <v>2033</v>
      </c>
      <c r="AJ8" s="275">
        <f t="shared" si="0"/>
        <v>2034</v>
      </c>
      <c r="AK8" s="275">
        <f t="shared" si="0"/>
        <v>2035</v>
      </c>
      <c r="AL8" s="275">
        <f t="shared" si="0"/>
        <v>2036</v>
      </c>
      <c r="AM8" s="275">
        <f t="shared" si="0"/>
        <v>2037</v>
      </c>
      <c r="AN8" s="275">
        <f t="shared" si="0"/>
        <v>2038</v>
      </c>
      <c r="AO8" s="275">
        <f t="shared" si="0"/>
        <v>2039</v>
      </c>
      <c r="AP8" s="275">
        <f t="shared" si="0"/>
        <v>2040</v>
      </c>
      <c r="AQ8" s="275">
        <f t="shared" si="0"/>
        <v>2041</v>
      </c>
      <c r="AR8" s="275">
        <f t="shared" si="0"/>
        <v>2042</v>
      </c>
      <c r="AS8" s="275">
        <f t="shared" si="0"/>
        <v>2043</v>
      </c>
      <c r="AT8" s="275">
        <f t="shared" si="0"/>
        <v>2044</v>
      </c>
      <c r="AU8" s="275">
        <f t="shared" si="0"/>
        <v>2045</v>
      </c>
      <c r="AV8" s="275">
        <f t="shared" si="0"/>
        <v>2046</v>
      </c>
      <c r="AW8" s="275">
        <f t="shared" si="0"/>
        <v>2047</v>
      </c>
      <c r="AX8" s="275">
        <f t="shared" si="0"/>
        <v>2048</v>
      </c>
      <c r="AY8" s="275">
        <f t="shared" si="0"/>
        <v>2049</v>
      </c>
      <c r="AZ8" s="275">
        <f t="shared" si="0"/>
        <v>2050</v>
      </c>
      <c r="BA8" s="275">
        <f t="shared" si="0"/>
        <v>2051</v>
      </c>
      <c r="BB8" s="275">
        <f t="shared" si="0"/>
        <v>2052</v>
      </c>
      <c r="BC8" s="275">
        <f t="shared" si="0"/>
        <v>2053</v>
      </c>
      <c r="BD8" s="275">
        <f t="shared" si="0"/>
        <v>2054</v>
      </c>
      <c r="BE8" s="275">
        <f t="shared" si="0"/>
        <v>2055</v>
      </c>
      <c r="BF8" s="275">
        <f t="shared" si="0"/>
        <v>2056</v>
      </c>
      <c r="BG8" s="275">
        <f t="shared" si="0"/>
        <v>2057</v>
      </c>
      <c r="BH8" s="275">
        <f>BG8+1</f>
        <v>2058</v>
      </c>
    </row>
    <row r="9" spans="2:61" x14ac:dyDescent="0.2">
      <c r="B9" s="264"/>
      <c r="C9" s="270" t="s">
        <v>240</v>
      </c>
      <c r="D9" s="67"/>
      <c r="E9" s="159"/>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row>
    <row r="10" spans="2:61" x14ac:dyDescent="0.2">
      <c r="B10" s="264"/>
      <c r="C10" s="270"/>
      <c r="D10" s="67" t="s">
        <v>348</v>
      </c>
      <c r="E10" s="159">
        <f t="shared" ref="E10:E16" si="1">SUM(F10:BH10)</f>
        <v>440728116.049698</v>
      </c>
      <c r="F10" s="143">
        <v>440728116.049698</v>
      </c>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row>
    <row r="11" spans="2:61" x14ac:dyDescent="0.2">
      <c r="B11" s="264"/>
      <c r="C11" s="270"/>
      <c r="D11" s="67" t="s">
        <v>349</v>
      </c>
      <c r="E11" s="159">
        <f t="shared" si="1"/>
        <v>0</v>
      </c>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row>
    <row r="12" spans="2:61" x14ac:dyDescent="0.2">
      <c r="B12" s="264"/>
      <c r="C12" s="270"/>
      <c r="D12" s="67" t="s">
        <v>242</v>
      </c>
      <c r="E12" s="159">
        <f t="shared" si="1"/>
        <v>14085780.786447484</v>
      </c>
      <c r="F12" s="143">
        <v>1205891.3760494499</v>
      </c>
      <c r="G12" s="143">
        <v>9071409.1111411136</v>
      </c>
      <c r="H12" s="143">
        <v>1600878.3272220627</v>
      </c>
      <c r="I12" s="143">
        <v>148040.54745575914</v>
      </c>
      <c r="J12" s="143">
        <v>370604.96117101394</v>
      </c>
      <c r="K12" s="143">
        <v>263268.67041243223</v>
      </c>
      <c r="L12" s="143">
        <v>59653.918684218901</v>
      </c>
      <c r="M12" s="143">
        <v>102247.31574856098</v>
      </c>
      <c r="N12" s="143">
        <v>277281.6180849378</v>
      </c>
      <c r="O12" s="143">
        <v>43742.729580835832</v>
      </c>
      <c r="P12" s="143">
        <v>58604.844143550945</v>
      </c>
      <c r="Q12" s="143">
        <v>228333.08314252199</v>
      </c>
      <c r="R12" s="143">
        <v>40137.190577996123</v>
      </c>
      <c r="S12" s="143">
        <v>16618.540213661494</v>
      </c>
      <c r="T12" s="143">
        <v>0.37987198024675495</v>
      </c>
      <c r="U12" s="143">
        <v>20990.968086480978</v>
      </c>
      <c r="V12" s="143">
        <v>429313.6200109534</v>
      </c>
      <c r="W12" s="143">
        <v>27294.484384754764</v>
      </c>
      <c r="X12" s="143">
        <v>84864.52779761063</v>
      </c>
      <c r="Y12" s="143">
        <v>36604.57266758773</v>
      </c>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row>
    <row r="13" spans="2:61" x14ac:dyDescent="0.2">
      <c r="B13" s="264"/>
      <c r="C13" s="270"/>
      <c r="D13" s="67" t="s">
        <v>350</v>
      </c>
      <c r="E13" s="159">
        <f t="shared" si="1"/>
        <v>7467904.459613556</v>
      </c>
      <c r="F13" s="143">
        <v>0</v>
      </c>
      <c r="G13" s="143">
        <v>0</v>
      </c>
      <c r="H13" s="143">
        <v>0</v>
      </c>
      <c r="I13" s="143">
        <v>0</v>
      </c>
      <c r="J13" s="143">
        <v>0</v>
      </c>
      <c r="K13" s="143">
        <v>210471.57620126894</v>
      </c>
      <c r="L13" s="143">
        <v>124998.04800982603</v>
      </c>
      <c r="M13" s="143">
        <v>12165.457408501659</v>
      </c>
      <c r="N13" s="143">
        <v>0</v>
      </c>
      <c r="O13" s="143">
        <v>131164.7910567139</v>
      </c>
      <c r="P13" s="143">
        <v>0</v>
      </c>
      <c r="Q13" s="143">
        <v>1106130.3219010637</v>
      </c>
      <c r="R13" s="143">
        <v>791852.25168850692</v>
      </c>
      <c r="S13" s="143">
        <v>532061.92425992934</v>
      </c>
      <c r="T13" s="143">
        <v>1244931.4028982928</v>
      </c>
      <c r="U13" s="143">
        <v>518452.87296075618</v>
      </c>
      <c r="V13" s="143">
        <v>508166.8014994</v>
      </c>
      <c r="W13" s="143">
        <v>1018548.8246992999</v>
      </c>
      <c r="X13" s="143">
        <v>644725.0653588</v>
      </c>
      <c r="Y13" s="143">
        <v>624235.12167119735</v>
      </c>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row>
    <row r="14" spans="2:61" x14ac:dyDescent="0.2">
      <c r="B14" s="264"/>
      <c r="C14" s="270"/>
      <c r="D14" s="67" t="s">
        <v>351</v>
      </c>
      <c r="E14" s="159">
        <f t="shared" si="1"/>
        <v>-24742.078585714287</v>
      </c>
      <c r="F14" s="143" t="s">
        <v>34</v>
      </c>
      <c r="G14" s="143">
        <v>0</v>
      </c>
      <c r="H14" s="143">
        <v>-18465.2</v>
      </c>
      <c r="I14" s="143">
        <v>0</v>
      </c>
      <c r="J14" s="143">
        <v>-2503.0385714285717</v>
      </c>
      <c r="K14" s="143">
        <v>-3773.8400142857145</v>
      </c>
      <c r="L14" s="143">
        <v>0</v>
      </c>
      <c r="M14" s="143">
        <v>0</v>
      </c>
      <c r="N14" s="143">
        <v>0</v>
      </c>
      <c r="O14" s="143">
        <v>0</v>
      </c>
      <c r="P14" s="143">
        <v>0</v>
      </c>
      <c r="Q14" s="143">
        <v>0</v>
      </c>
      <c r="R14" s="143">
        <v>0</v>
      </c>
      <c r="S14" s="143">
        <v>0</v>
      </c>
      <c r="T14" s="143">
        <v>0</v>
      </c>
      <c r="U14" s="143">
        <v>0</v>
      </c>
      <c r="V14" s="143">
        <v>0</v>
      </c>
      <c r="W14" s="143">
        <v>0</v>
      </c>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row>
    <row r="15" spans="2:61" x14ac:dyDescent="0.2">
      <c r="B15" s="264"/>
      <c r="C15" s="270"/>
      <c r="D15" s="67" t="s">
        <v>352</v>
      </c>
      <c r="E15" s="159">
        <f t="shared" si="1"/>
        <v>0</v>
      </c>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c r="AY15" s="143"/>
      <c r="AZ15" s="143"/>
      <c r="BA15" s="143"/>
      <c r="BB15" s="143"/>
      <c r="BC15" s="143"/>
      <c r="BD15" s="143"/>
      <c r="BE15" s="143"/>
      <c r="BF15" s="143"/>
      <c r="BG15" s="143"/>
      <c r="BH15" s="143"/>
    </row>
    <row r="16" spans="2:61" x14ac:dyDescent="0.2">
      <c r="B16" s="264"/>
      <c r="C16" s="270"/>
      <c r="D16" s="270" t="s">
        <v>320</v>
      </c>
      <c r="E16" s="159">
        <f t="shared" si="1"/>
        <v>462257059.21717346</v>
      </c>
      <c r="F16" s="160">
        <f>SUM(F9:F15)</f>
        <v>441934007.42574745</v>
      </c>
      <c r="G16" s="160">
        <f t="shared" ref="G16:BH16" si="2">SUM(G9:G15)</f>
        <v>9071409.1111411136</v>
      </c>
      <c r="H16" s="160">
        <f t="shared" si="2"/>
        <v>1582413.1272220628</v>
      </c>
      <c r="I16" s="160">
        <f t="shared" si="2"/>
        <v>148040.54745575914</v>
      </c>
      <c r="J16" s="160">
        <f t="shared" si="2"/>
        <v>368101.92259958538</v>
      </c>
      <c r="K16" s="160">
        <f t="shared" si="2"/>
        <v>469966.40659941547</v>
      </c>
      <c r="L16" s="160">
        <f t="shared" si="2"/>
        <v>184651.96669404494</v>
      </c>
      <c r="M16" s="160">
        <f t="shared" si="2"/>
        <v>114412.77315706265</v>
      </c>
      <c r="N16" s="160">
        <f t="shared" si="2"/>
        <v>277281.6180849378</v>
      </c>
      <c r="O16" s="160">
        <f t="shared" si="2"/>
        <v>174907.52063754975</v>
      </c>
      <c r="P16" s="160">
        <f t="shared" si="2"/>
        <v>58604.844143550945</v>
      </c>
      <c r="Q16" s="160">
        <f t="shared" si="2"/>
        <v>1334463.4050435857</v>
      </c>
      <c r="R16" s="160">
        <f t="shared" si="2"/>
        <v>831989.442266503</v>
      </c>
      <c r="S16" s="160">
        <f t="shared" si="2"/>
        <v>548680.46447359084</v>
      </c>
      <c r="T16" s="160">
        <f t="shared" si="2"/>
        <v>1244931.782770273</v>
      </c>
      <c r="U16" s="160">
        <f t="shared" si="2"/>
        <v>539443.84104723716</v>
      </c>
      <c r="V16" s="160">
        <f t="shared" si="2"/>
        <v>937480.42151035345</v>
      </c>
      <c r="W16" s="160">
        <f t="shared" si="2"/>
        <v>1045843.3090840547</v>
      </c>
      <c r="X16" s="160">
        <f t="shared" si="2"/>
        <v>729589.59315641061</v>
      </c>
      <c r="Y16" s="160">
        <f t="shared" si="2"/>
        <v>660839.69433878514</v>
      </c>
      <c r="Z16" s="160">
        <f t="shared" si="2"/>
        <v>0</v>
      </c>
      <c r="AA16" s="160">
        <f t="shared" si="2"/>
        <v>0</v>
      </c>
      <c r="AB16" s="160">
        <f t="shared" si="2"/>
        <v>0</v>
      </c>
      <c r="AC16" s="160">
        <f t="shared" si="2"/>
        <v>0</v>
      </c>
      <c r="AD16" s="160">
        <f t="shared" si="2"/>
        <v>0</v>
      </c>
      <c r="AE16" s="160">
        <f t="shared" si="2"/>
        <v>0</v>
      </c>
      <c r="AF16" s="160">
        <f t="shared" si="2"/>
        <v>0</v>
      </c>
      <c r="AG16" s="160">
        <f t="shared" si="2"/>
        <v>0</v>
      </c>
      <c r="AH16" s="160">
        <f t="shared" si="2"/>
        <v>0</v>
      </c>
      <c r="AI16" s="160">
        <f t="shared" si="2"/>
        <v>0</v>
      </c>
      <c r="AJ16" s="160">
        <f t="shared" si="2"/>
        <v>0</v>
      </c>
      <c r="AK16" s="160">
        <f t="shared" si="2"/>
        <v>0</v>
      </c>
      <c r="AL16" s="160">
        <f t="shared" si="2"/>
        <v>0</v>
      </c>
      <c r="AM16" s="160">
        <f t="shared" si="2"/>
        <v>0</v>
      </c>
      <c r="AN16" s="160">
        <f t="shared" si="2"/>
        <v>0</v>
      </c>
      <c r="AO16" s="160">
        <f t="shared" si="2"/>
        <v>0</v>
      </c>
      <c r="AP16" s="160">
        <f t="shared" si="2"/>
        <v>0</v>
      </c>
      <c r="AQ16" s="160">
        <f t="shared" si="2"/>
        <v>0</v>
      </c>
      <c r="AR16" s="160">
        <f t="shared" si="2"/>
        <v>0</v>
      </c>
      <c r="AS16" s="160">
        <f t="shared" si="2"/>
        <v>0</v>
      </c>
      <c r="AT16" s="160">
        <f t="shared" si="2"/>
        <v>0</v>
      </c>
      <c r="AU16" s="160">
        <f t="shared" si="2"/>
        <v>0</v>
      </c>
      <c r="AV16" s="160">
        <f t="shared" si="2"/>
        <v>0</v>
      </c>
      <c r="AW16" s="160">
        <f t="shared" si="2"/>
        <v>0</v>
      </c>
      <c r="AX16" s="160">
        <f t="shared" si="2"/>
        <v>0</v>
      </c>
      <c r="AY16" s="160">
        <f t="shared" si="2"/>
        <v>0</v>
      </c>
      <c r="AZ16" s="160">
        <f t="shared" si="2"/>
        <v>0</v>
      </c>
      <c r="BA16" s="160">
        <f t="shared" si="2"/>
        <v>0</v>
      </c>
      <c r="BB16" s="160">
        <f t="shared" si="2"/>
        <v>0</v>
      </c>
      <c r="BC16" s="160">
        <f t="shared" si="2"/>
        <v>0</v>
      </c>
      <c r="BD16" s="160">
        <f t="shared" si="2"/>
        <v>0</v>
      </c>
      <c r="BE16" s="160">
        <f t="shared" si="2"/>
        <v>0</v>
      </c>
      <c r="BF16" s="160">
        <f t="shared" si="2"/>
        <v>0</v>
      </c>
      <c r="BG16" s="160">
        <f t="shared" si="2"/>
        <v>0</v>
      </c>
      <c r="BH16" s="160">
        <f t="shared" si="2"/>
        <v>0</v>
      </c>
    </row>
    <row r="17" spans="2:62" x14ac:dyDescent="0.2">
      <c r="B17" s="264"/>
      <c r="C17" s="270" t="s">
        <v>353</v>
      </c>
      <c r="D17" s="270"/>
      <c r="E17" s="159"/>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c r="AX17" s="145"/>
      <c r="AY17" s="145"/>
      <c r="AZ17" s="145"/>
      <c r="BA17" s="145"/>
      <c r="BB17" s="145"/>
      <c r="BC17" s="145"/>
      <c r="BD17" s="145"/>
      <c r="BE17" s="145"/>
      <c r="BF17" s="145"/>
      <c r="BG17" s="145"/>
      <c r="BH17" s="145"/>
    </row>
    <row r="18" spans="2:62" ht="25.5" x14ac:dyDescent="0.2">
      <c r="B18" s="264"/>
      <c r="C18" s="270"/>
      <c r="D18" s="67" t="s">
        <v>354</v>
      </c>
      <c r="E18" s="159">
        <f t="shared" ref="E18:E23" si="3">SUM(F18:BH18)</f>
        <v>37115870.251372002</v>
      </c>
      <c r="F18" s="143">
        <v>37115870.251372002</v>
      </c>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3"/>
      <c r="BA18" s="143"/>
      <c r="BB18" s="143"/>
      <c r="BC18" s="143"/>
      <c r="BD18" s="143"/>
      <c r="BE18" s="143"/>
      <c r="BF18" s="143"/>
      <c r="BG18" s="143"/>
      <c r="BH18" s="143"/>
    </row>
    <row r="19" spans="2:62" x14ac:dyDescent="0.2">
      <c r="B19" s="264"/>
      <c r="C19" s="270"/>
      <c r="D19" s="67" t="s">
        <v>242</v>
      </c>
      <c r="E19" s="159">
        <f t="shared" si="3"/>
        <v>8840192.0205643401</v>
      </c>
      <c r="F19" s="143"/>
      <c r="G19" s="143">
        <v>839394.11587880971</v>
      </c>
      <c r="H19" s="143">
        <v>95286.735128582877</v>
      </c>
      <c r="I19" s="143">
        <v>241623.88952218395</v>
      </c>
      <c r="J19" s="143">
        <v>252639.20565639736</v>
      </c>
      <c r="K19" s="143">
        <v>93644.936858516754</v>
      </c>
      <c r="L19" s="143">
        <v>364975.28440835199</v>
      </c>
      <c r="M19" s="143">
        <v>393803.45746326062</v>
      </c>
      <c r="N19" s="143">
        <v>81216.683219252358</v>
      </c>
      <c r="O19" s="143">
        <v>71025.755318200056</v>
      </c>
      <c r="P19" s="143">
        <v>1174778.8707192617</v>
      </c>
      <c r="Q19" s="143">
        <v>1074093.5174582503</v>
      </c>
      <c r="R19" s="143">
        <v>-719675.55910880375</v>
      </c>
      <c r="S19" s="143">
        <v>1163779.6261807384</v>
      </c>
      <c r="T19" s="143">
        <v>887858.65564902744</v>
      </c>
      <c r="U19" s="143">
        <v>274561.32086129737</v>
      </c>
      <c r="V19" s="143">
        <v>611352.15184748976</v>
      </c>
      <c r="W19" s="143">
        <v>1225572.8557472094</v>
      </c>
      <c r="X19" s="143">
        <v>265953.50985898339</v>
      </c>
      <c r="Y19" s="143">
        <v>448307.00789733051</v>
      </c>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row>
    <row r="20" spans="2:62" x14ac:dyDescent="0.2">
      <c r="B20" s="264"/>
      <c r="C20" s="270"/>
      <c r="D20" s="67" t="s">
        <v>350</v>
      </c>
      <c r="E20" s="159">
        <f t="shared" si="3"/>
        <v>0</v>
      </c>
      <c r="F20" s="143"/>
      <c r="G20" s="143">
        <v>0</v>
      </c>
      <c r="H20" s="143">
        <v>0</v>
      </c>
      <c r="I20" s="143">
        <v>0</v>
      </c>
      <c r="J20" s="143">
        <v>0</v>
      </c>
      <c r="K20" s="143">
        <v>0</v>
      </c>
      <c r="L20" s="143">
        <v>0</v>
      </c>
      <c r="M20" s="143">
        <v>0</v>
      </c>
      <c r="N20" s="143">
        <v>0</v>
      </c>
      <c r="O20" s="143">
        <v>0</v>
      </c>
      <c r="P20" s="143">
        <v>0</v>
      </c>
      <c r="Q20" s="143">
        <v>0</v>
      </c>
      <c r="R20" s="143">
        <v>0</v>
      </c>
      <c r="S20" s="143">
        <v>0</v>
      </c>
      <c r="T20" s="143">
        <v>0</v>
      </c>
      <c r="U20" s="143">
        <v>0</v>
      </c>
      <c r="V20" s="143">
        <v>0</v>
      </c>
      <c r="W20" s="143">
        <v>0</v>
      </c>
      <c r="X20" s="143">
        <v>0</v>
      </c>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row>
    <row r="21" spans="2:62" x14ac:dyDescent="0.2">
      <c r="B21" s="264"/>
      <c r="C21" s="270"/>
      <c r="D21" s="67" t="s">
        <v>351</v>
      </c>
      <c r="E21" s="159">
        <f t="shared" si="3"/>
        <v>-777575.48755714286</v>
      </c>
      <c r="F21" s="143" t="s">
        <v>34</v>
      </c>
      <c r="G21" s="143">
        <v>0</v>
      </c>
      <c r="H21" s="143">
        <v>-24470.327142857142</v>
      </c>
      <c r="I21" s="143">
        <v>-133555.76</v>
      </c>
      <c r="J21" s="143">
        <v>0</v>
      </c>
      <c r="K21" s="143">
        <v>0</v>
      </c>
      <c r="L21" s="143">
        <v>-126187.90897142858</v>
      </c>
      <c r="M21" s="143">
        <v>0</v>
      </c>
      <c r="N21" s="143">
        <v>0</v>
      </c>
      <c r="O21" s="143">
        <v>0</v>
      </c>
      <c r="P21" s="143">
        <v>0</v>
      </c>
      <c r="Q21" s="143">
        <v>0</v>
      </c>
      <c r="R21" s="143">
        <v>-180418.51824285713</v>
      </c>
      <c r="S21" s="143">
        <v>0</v>
      </c>
      <c r="T21" s="143">
        <v>0</v>
      </c>
      <c r="U21" s="143">
        <v>0</v>
      </c>
      <c r="V21" s="143">
        <v>-7176.9488142857144</v>
      </c>
      <c r="W21" s="143">
        <v>-129490.84701428571</v>
      </c>
      <c r="X21" s="143">
        <v>-15984.672042857143</v>
      </c>
      <c r="Y21" s="143">
        <v>-160290.50532857142</v>
      </c>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row>
    <row r="22" spans="2:62" x14ac:dyDescent="0.2">
      <c r="B22" s="264"/>
      <c r="C22" s="270"/>
      <c r="D22" s="67" t="s">
        <v>352</v>
      </c>
      <c r="E22" s="159">
        <f t="shared" si="3"/>
        <v>2081393.8898999998</v>
      </c>
      <c r="F22" s="143"/>
      <c r="G22" s="143"/>
      <c r="H22" s="143"/>
      <c r="I22" s="143"/>
      <c r="J22" s="143"/>
      <c r="K22" s="143"/>
      <c r="L22" s="143"/>
      <c r="M22" s="143"/>
      <c r="N22" s="143"/>
      <c r="O22" s="143"/>
      <c r="P22" s="143"/>
      <c r="Q22" s="143"/>
      <c r="R22" s="143"/>
      <c r="S22" s="143"/>
      <c r="T22" s="143"/>
      <c r="U22" s="143"/>
      <c r="V22" s="143">
        <v>3128804.253</v>
      </c>
      <c r="W22" s="143">
        <v>390473.77859999996</v>
      </c>
      <c r="X22" s="143">
        <v>77595.321899999995</v>
      </c>
      <c r="Y22" s="143">
        <v>-1515479.4635999999</v>
      </c>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3"/>
      <c r="BA22" s="143"/>
      <c r="BB22" s="143"/>
      <c r="BC22" s="143"/>
      <c r="BD22" s="143"/>
      <c r="BE22" s="143"/>
      <c r="BF22" s="143"/>
      <c r="BG22" s="143"/>
      <c r="BH22" s="143"/>
    </row>
    <row r="23" spans="2:62" x14ac:dyDescent="0.2">
      <c r="B23" s="264"/>
      <c r="C23" s="270"/>
      <c r="D23" s="270" t="s">
        <v>320</v>
      </c>
      <c r="E23" s="159">
        <f t="shared" si="3"/>
        <v>47259880.674279206</v>
      </c>
      <c r="F23" s="160">
        <f>SUM(F18:F22)</f>
        <v>37115870.251372002</v>
      </c>
      <c r="G23" s="160">
        <f t="shared" ref="G23:BH23" si="4">SUM(G18:G22)</f>
        <v>839394.11587880971</v>
      </c>
      <c r="H23" s="160">
        <f t="shared" si="4"/>
        <v>70816.407985725731</v>
      </c>
      <c r="I23" s="160">
        <f t="shared" si="4"/>
        <v>108068.12952218394</v>
      </c>
      <c r="J23" s="160">
        <f t="shared" si="4"/>
        <v>252639.20565639736</v>
      </c>
      <c r="K23" s="160">
        <f t="shared" si="4"/>
        <v>93644.936858516754</v>
      </c>
      <c r="L23" s="160">
        <f t="shared" si="4"/>
        <v>238787.37543692341</v>
      </c>
      <c r="M23" s="160">
        <f t="shared" si="4"/>
        <v>393803.45746326062</v>
      </c>
      <c r="N23" s="160">
        <f t="shared" si="4"/>
        <v>81216.683219252358</v>
      </c>
      <c r="O23" s="160">
        <f t="shared" si="4"/>
        <v>71025.755318200056</v>
      </c>
      <c r="P23" s="160">
        <f t="shared" si="4"/>
        <v>1174778.8707192617</v>
      </c>
      <c r="Q23" s="160">
        <f t="shared" si="4"/>
        <v>1074093.5174582503</v>
      </c>
      <c r="R23" s="160">
        <f t="shared" si="4"/>
        <v>-900094.07735166093</v>
      </c>
      <c r="S23" s="160">
        <f t="shared" si="4"/>
        <v>1163779.6261807384</v>
      </c>
      <c r="T23" s="160">
        <f t="shared" si="4"/>
        <v>887858.65564902744</v>
      </c>
      <c r="U23" s="160">
        <f t="shared" si="4"/>
        <v>274561.32086129737</v>
      </c>
      <c r="V23" s="160">
        <f t="shared" si="4"/>
        <v>3732979.4560332042</v>
      </c>
      <c r="W23" s="160">
        <f t="shared" si="4"/>
        <v>1486555.7873329236</v>
      </c>
      <c r="X23" s="160">
        <f t="shared" si="4"/>
        <v>327564.15971612622</v>
      </c>
      <c r="Y23" s="160">
        <f t="shared" si="4"/>
        <v>-1227462.9610312409</v>
      </c>
      <c r="Z23" s="160">
        <f t="shared" si="4"/>
        <v>0</v>
      </c>
      <c r="AA23" s="160">
        <f t="shared" si="4"/>
        <v>0</v>
      </c>
      <c r="AB23" s="160">
        <f t="shared" si="4"/>
        <v>0</v>
      </c>
      <c r="AC23" s="160">
        <f t="shared" si="4"/>
        <v>0</v>
      </c>
      <c r="AD23" s="160">
        <f t="shared" si="4"/>
        <v>0</v>
      </c>
      <c r="AE23" s="160">
        <f t="shared" si="4"/>
        <v>0</v>
      </c>
      <c r="AF23" s="160">
        <f t="shared" si="4"/>
        <v>0</v>
      </c>
      <c r="AG23" s="160">
        <f t="shared" si="4"/>
        <v>0</v>
      </c>
      <c r="AH23" s="160">
        <f t="shared" si="4"/>
        <v>0</v>
      </c>
      <c r="AI23" s="160">
        <f t="shared" si="4"/>
        <v>0</v>
      </c>
      <c r="AJ23" s="160">
        <f t="shared" si="4"/>
        <v>0</v>
      </c>
      <c r="AK23" s="160">
        <f t="shared" si="4"/>
        <v>0</v>
      </c>
      <c r="AL23" s="160">
        <f t="shared" si="4"/>
        <v>0</v>
      </c>
      <c r="AM23" s="160">
        <f t="shared" si="4"/>
        <v>0</v>
      </c>
      <c r="AN23" s="160">
        <f t="shared" si="4"/>
        <v>0</v>
      </c>
      <c r="AO23" s="160">
        <f t="shared" si="4"/>
        <v>0</v>
      </c>
      <c r="AP23" s="160">
        <f t="shared" si="4"/>
        <v>0</v>
      </c>
      <c r="AQ23" s="160">
        <f t="shared" si="4"/>
        <v>0</v>
      </c>
      <c r="AR23" s="160">
        <f t="shared" si="4"/>
        <v>0</v>
      </c>
      <c r="AS23" s="160">
        <f t="shared" si="4"/>
        <v>0</v>
      </c>
      <c r="AT23" s="160">
        <f t="shared" si="4"/>
        <v>0</v>
      </c>
      <c r="AU23" s="160">
        <f t="shared" si="4"/>
        <v>0</v>
      </c>
      <c r="AV23" s="160">
        <f t="shared" si="4"/>
        <v>0</v>
      </c>
      <c r="AW23" s="160">
        <f t="shared" si="4"/>
        <v>0</v>
      </c>
      <c r="AX23" s="160">
        <f t="shared" si="4"/>
        <v>0</v>
      </c>
      <c r="AY23" s="160">
        <f t="shared" si="4"/>
        <v>0</v>
      </c>
      <c r="AZ23" s="160">
        <f t="shared" si="4"/>
        <v>0</v>
      </c>
      <c r="BA23" s="160">
        <f t="shared" si="4"/>
        <v>0</v>
      </c>
      <c r="BB23" s="160">
        <f t="shared" si="4"/>
        <v>0</v>
      </c>
      <c r="BC23" s="160">
        <f t="shared" si="4"/>
        <v>0</v>
      </c>
      <c r="BD23" s="160">
        <f t="shared" si="4"/>
        <v>0</v>
      </c>
      <c r="BE23" s="160">
        <f t="shared" si="4"/>
        <v>0</v>
      </c>
      <c r="BF23" s="160">
        <f t="shared" si="4"/>
        <v>0</v>
      </c>
      <c r="BG23" s="160">
        <f t="shared" si="4"/>
        <v>0</v>
      </c>
      <c r="BH23" s="160">
        <f t="shared" si="4"/>
        <v>0</v>
      </c>
    </row>
    <row r="24" spans="2:62" x14ac:dyDescent="0.2">
      <c r="B24" s="264"/>
      <c r="C24" s="270"/>
      <c r="D24" s="270" t="s">
        <v>76</v>
      </c>
      <c r="E24" s="159">
        <f t="shared" ref="E24:AJ24" si="5">E16+E23</f>
        <v>509516939.89145267</v>
      </c>
      <c r="F24" s="159">
        <f t="shared" si="5"/>
        <v>479049877.67711943</v>
      </c>
      <c r="G24" s="159">
        <f t="shared" si="5"/>
        <v>9910803.2270199228</v>
      </c>
      <c r="H24" s="159">
        <f t="shared" si="5"/>
        <v>1653229.5352077885</v>
      </c>
      <c r="I24" s="159">
        <f t="shared" si="5"/>
        <v>256108.67697794308</v>
      </c>
      <c r="J24" s="159">
        <f t="shared" si="5"/>
        <v>620741.12825598277</v>
      </c>
      <c r="K24" s="159">
        <f t="shared" si="5"/>
        <v>563611.34345793223</v>
      </c>
      <c r="L24" s="159">
        <f t="shared" si="5"/>
        <v>423439.34213096835</v>
      </c>
      <c r="M24" s="159">
        <f t="shared" si="5"/>
        <v>508216.23062032327</v>
      </c>
      <c r="N24" s="159">
        <f t="shared" si="5"/>
        <v>358498.30130419019</v>
      </c>
      <c r="O24" s="159">
        <f t="shared" si="5"/>
        <v>245933.27595574979</v>
      </c>
      <c r="P24" s="159">
        <f t="shared" si="5"/>
        <v>1233383.7148628125</v>
      </c>
      <c r="Q24" s="159">
        <f t="shared" si="5"/>
        <v>2408556.922501836</v>
      </c>
      <c r="R24" s="159">
        <f t="shared" si="5"/>
        <v>-68104.635085157934</v>
      </c>
      <c r="S24" s="159">
        <f t="shared" si="5"/>
        <v>1712460.0906543294</v>
      </c>
      <c r="T24" s="159">
        <f t="shared" si="5"/>
        <v>2132790.4384193006</v>
      </c>
      <c r="U24" s="159">
        <f t="shared" si="5"/>
        <v>814005.16190853459</v>
      </c>
      <c r="V24" s="159">
        <f t="shared" si="5"/>
        <v>4670459.8775435574</v>
      </c>
      <c r="W24" s="159">
        <f t="shared" si="5"/>
        <v>2532399.0964169782</v>
      </c>
      <c r="X24" s="159">
        <f t="shared" si="5"/>
        <v>1057153.7528725369</v>
      </c>
      <c r="Y24" s="159">
        <f t="shared" si="5"/>
        <v>-566623.26669245574</v>
      </c>
      <c r="Z24" s="159">
        <f t="shared" si="5"/>
        <v>0</v>
      </c>
      <c r="AA24" s="159">
        <f t="shared" si="5"/>
        <v>0</v>
      </c>
      <c r="AB24" s="159">
        <f t="shared" si="5"/>
        <v>0</v>
      </c>
      <c r="AC24" s="159">
        <f t="shared" si="5"/>
        <v>0</v>
      </c>
      <c r="AD24" s="159">
        <f t="shared" si="5"/>
        <v>0</v>
      </c>
      <c r="AE24" s="159">
        <f t="shared" si="5"/>
        <v>0</v>
      </c>
      <c r="AF24" s="159">
        <f t="shared" si="5"/>
        <v>0</v>
      </c>
      <c r="AG24" s="159">
        <f t="shared" si="5"/>
        <v>0</v>
      </c>
      <c r="AH24" s="159">
        <f t="shared" si="5"/>
        <v>0</v>
      </c>
      <c r="AI24" s="159">
        <f t="shared" si="5"/>
        <v>0</v>
      </c>
      <c r="AJ24" s="159">
        <f t="shared" si="5"/>
        <v>0</v>
      </c>
      <c r="AK24" s="159">
        <f t="shared" ref="AK24:BH24" si="6">AK16+AK23</f>
        <v>0</v>
      </c>
      <c r="AL24" s="159">
        <f t="shared" si="6"/>
        <v>0</v>
      </c>
      <c r="AM24" s="159">
        <f t="shared" si="6"/>
        <v>0</v>
      </c>
      <c r="AN24" s="159">
        <f t="shared" si="6"/>
        <v>0</v>
      </c>
      <c r="AO24" s="159">
        <f t="shared" si="6"/>
        <v>0</v>
      </c>
      <c r="AP24" s="159">
        <f t="shared" si="6"/>
        <v>0</v>
      </c>
      <c r="AQ24" s="159">
        <f t="shared" si="6"/>
        <v>0</v>
      </c>
      <c r="AR24" s="159">
        <f t="shared" si="6"/>
        <v>0</v>
      </c>
      <c r="AS24" s="159">
        <f t="shared" si="6"/>
        <v>0</v>
      </c>
      <c r="AT24" s="159">
        <f t="shared" si="6"/>
        <v>0</v>
      </c>
      <c r="AU24" s="159">
        <f t="shared" si="6"/>
        <v>0</v>
      </c>
      <c r="AV24" s="159">
        <f t="shared" si="6"/>
        <v>0</v>
      </c>
      <c r="AW24" s="159">
        <f t="shared" si="6"/>
        <v>0</v>
      </c>
      <c r="AX24" s="159">
        <f t="shared" si="6"/>
        <v>0</v>
      </c>
      <c r="AY24" s="159">
        <f t="shared" si="6"/>
        <v>0</v>
      </c>
      <c r="AZ24" s="159">
        <f t="shared" si="6"/>
        <v>0</v>
      </c>
      <c r="BA24" s="159">
        <f t="shared" si="6"/>
        <v>0</v>
      </c>
      <c r="BB24" s="159">
        <f t="shared" si="6"/>
        <v>0</v>
      </c>
      <c r="BC24" s="159">
        <f t="shared" si="6"/>
        <v>0</v>
      </c>
      <c r="BD24" s="159">
        <f t="shared" si="6"/>
        <v>0</v>
      </c>
      <c r="BE24" s="159">
        <f t="shared" si="6"/>
        <v>0</v>
      </c>
      <c r="BF24" s="159">
        <f t="shared" si="6"/>
        <v>0</v>
      </c>
      <c r="BG24" s="159">
        <f t="shared" si="6"/>
        <v>0</v>
      </c>
      <c r="BH24" s="159">
        <f t="shared" si="6"/>
        <v>0</v>
      </c>
    </row>
    <row r="25" spans="2:62" x14ac:dyDescent="0.2">
      <c r="B25" s="264"/>
      <c r="C25" s="270" t="s">
        <v>77</v>
      </c>
      <c r="D25" s="270"/>
      <c r="E25" s="159"/>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246"/>
      <c r="AW25" s="246"/>
      <c r="AX25" s="246"/>
      <c r="AY25" s="246"/>
      <c r="AZ25" s="246"/>
      <c r="BA25" s="246"/>
      <c r="BB25" s="246"/>
      <c r="BC25" s="246"/>
      <c r="BD25" s="246"/>
      <c r="BE25" s="246"/>
      <c r="BF25" s="246"/>
      <c r="BG25" s="246"/>
      <c r="BH25" s="246"/>
    </row>
    <row r="26" spans="2:62" x14ac:dyDescent="0.2">
      <c r="B26" s="264"/>
      <c r="C26" s="270"/>
      <c r="D26" s="271" t="s">
        <v>78</v>
      </c>
      <c r="E26" s="159">
        <f t="shared" ref="E26:E32" si="7">SUM(F26:BH26)</f>
        <v>1363703360.6760952</v>
      </c>
      <c r="F26" s="143">
        <v>30112389.929383237</v>
      </c>
      <c r="G26" s="143">
        <v>60211336.093021341</v>
      </c>
      <c r="H26" s="143">
        <v>63305084.407921039</v>
      </c>
      <c r="I26" s="143">
        <v>64850032.377044708</v>
      </c>
      <c r="J26" s="143">
        <v>67400546.707239121</v>
      </c>
      <c r="K26" s="143">
        <v>68503599.881676063</v>
      </c>
      <c r="L26" s="143">
        <v>69770845.849756837</v>
      </c>
      <c r="M26" s="143">
        <v>70871048.453941211</v>
      </c>
      <c r="N26" s="143">
        <v>72573004.262974426</v>
      </c>
      <c r="O26" s="143">
        <v>74238004.160548955</v>
      </c>
      <c r="P26" s="143">
        <v>71567666.443773106</v>
      </c>
      <c r="Q26" s="143">
        <v>70267619.317737982</v>
      </c>
      <c r="R26" s="143">
        <v>70846887.803568423</v>
      </c>
      <c r="S26" s="143">
        <v>72011070.596197367</v>
      </c>
      <c r="T26" s="143">
        <v>72218483.707842052</v>
      </c>
      <c r="U26" s="143">
        <v>72437054.099342898</v>
      </c>
      <c r="V26" s="143">
        <v>78410565.170593262</v>
      </c>
      <c r="W26" s="143">
        <v>78714455.641063586</v>
      </c>
      <c r="X26" s="143">
        <v>72469189.772469297</v>
      </c>
      <c r="Y26" s="143">
        <v>62924476</v>
      </c>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row>
    <row r="27" spans="2:62" x14ac:dyDescent="0.2">
      <c r="B27" s="264"/>
      <c r="C27" s="270"/>
      <c r="D27" s="271" t="s">
        <v>79</v>
      </c>
      <c r="E27" s="159">
        <f t="shared" si="7"/>
        <v>-210843034.40632814</v>
      </c>
      <c r="F27" s="143">
        <v>-2545550</v>
      </c>
      <c r="G27" s="143">
        <v>-6352342.0000000009</v>
      </c>
      <c r="H27" s="143">
        <v>-6658771.03636517</v>
      </c>
      <c r="I27" s="143">
        <v>-7005463.3514656946</v>
      </c>
      <c r="J27" s="143">
        <v>-6909513.9999204762</v>
      </c>
      <c r="K27" s="143">
        <v>-7048441</v>
      </c>
      <c r="L27" s="143">
        <v>-7391802.2442394271</v>
      </c>
      <c r="M27" s="143">
        <v>-7757492</v>
      </c>
      <c r="N27" s="143">
        <v>-8269587</v>
      </c>
      <c r="O27" s="143">
        <v>-9196515</v>
      </c>
      <c r="P27" s="143">
        <v>-9361827</v>
      </c>
      <c r="Q27" s="143">
        <v>-9782422</v>
      </c>
      <c r="R27" s="143">
        <v>-10744082</v>
      </c>
      <c r="S27" s="143">
        <v>-13023184</v>
      </c>
      <c r="T27" s="143">
        <v>-15150487</v>
      </c>
      <c r="U27" s="143">
        <v>-17574011</v>
      </c>
      <c r="V27" s="143">
        <v>-14914523.674493624</v>
      </c>
      <c r="W27" s="143">
        <v>-16839050.53195088</v>
      </c>
      <c r="X27" s="143">
        <v>-17159639.979984242</v>
      </c>
      <c r="Y27" s="143">
        <v>-17158329.587908641</v>
      </c>
      <c r="Z27" s="143"/>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3"/>
      <c r="BC27" s="143"/>
      <c r="BD27" s="143"/>
      <c r="BE27" s="143"/>
      <c r="BF27" s="143"/>
      <c r="BG27" s="143"/>
      <c r="BH27" s="143"/>
      <c r="BJ27" s="265"/>
    </row>
    <row r="28" spans="2:62" x14ac:dyDescent="0.2">
      <c r="B28" s="264"/>
      <c r="C28" s="270"/>
      <c r="D28" s="271" t="s">
        <v>80</v>
      </c>
      <c r="E28" s="159">
        <f t="shared" si="7"/>
        <v>-109334149.26757242</v>
      </c>
      <c r="F28" s="143">
        <v>-1592260.0034043456</v>
      </c>
      <c r="G28" s="143">
        <v>-3082804.1071063289</v>
      </c>
      <c r="H28" s="143">
        <v>-3470449.0231821258</v>
      </c>
      <c r="I28" s="143">
        <v>-3901808.7116976501</v>
      </c>
      <c r="J28" s="143">
        <v>-4202562.096473895</v>
      </c>
      <c r="K28" s="143">
        <v>-4746157.277219316</v>
      </c>
      <c r="L28" s="143">
        <v>-3871711.4569135401</v>
      </c>
      <c r="M28" s="143">
        <v>-3353379.0597225828</v>
      </c>
      <c r="N28" s="143">
        <v>-6156199.4659227533</v>
      </c>
      <c r="O28" s="143">
        <v>-6866806.5103895785</v>
      </c>
      <c r="P28" s="143">
        <v>-7091455.9385665311</v>
      </c>
      <c r="Q28" s="143">
        <v>-7876477.728933583</v>
      </c>
      <c r="R28" s="143">
        <v>-7924689.3012588732</v>
      </c>
      <c r="S28" s="143">
        <v>-6263656.7159146285</v>
      </c>
      <c r="T28" s="143">
        <v>-6086009.9368706141</v>
      </c>
      <c r="U28" s="143">
        <v>-5051944.9525680514</v>
      </c>
      <c r="V28" s="143">
        <v>-7995595.8497277787</v>
      </c>
      <c r="W28" s="143">
        <v>-7925296.7429384673</v>
      </c>
      <c r="X28" s="143">
        <v>-6827031.961840176</v>
      </c>
      <c r="Y28" s="143">
        <v>-5047852.426921593</v>
      </c>
      <c r="Z28" s="143"/>
      <c r="AA28" s="143"/>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43"/>
      <c r="AX28" s="143"/>
      <c r="AY28" s="143"/>
      <c r="AZ28" s="143"/>
      <c r="BA28" s="143"/>
      <c r="BB28" s="143"/>
      <c r="BC28" s="143"/>
      <c r="BD28" s="143"/>
      <c r="BE28" s="143"/>
      <c r="BF28" s="143"/>
      <c r="BG28" s="143"/>
      <c r="BH28" s="143"/>
    </row>
    <row r="29" spans="2:62" x14ac:dyDescent="0.2">
      <c r="B29" s="264"/>
      <c r="C29" s="270"/>
      <c r="D29" s="67" t="s">
        <v>81</v>
      </c>
      <c r="E29" s="159">
        <f t="shared" si="7"/>
        <v>-528477.5601</v>
      </c>
      <c r="F29" s="143"/>
      <c r="G29" s="143"/>
      <c r="H29" s="143"/>
      <c r="I29" s="143"/>
      <c r="J29" s="143"/>
      <c r="K29" s="143"/>
      <c r="L29" s="143"/>
      <c r="M29" s="143"/>
      <c r="N29" s="143"/>
      <c r="O29" s="143"/>
      <c r="P29" s="143"/>
      <c r="Q29" s="143"/>
      <c r="R29" s="143"/>
      <c r="S29" s="143"/>
      <c r="T29" s="143"/>
      <c r="U29" s="143"/>
      <c r="V29" s="143">
        <v>-144758.04809999999</v>
      </c>
      <c r="W29" s="143">
        <v>-131202.26850000001</v>
      </c>
      <c r="X29" s="143">
        <v>-125388.99269999999</v>
      </c>
      <c r="Y29" s="143">
        <v>-127128.25079999999</v>
      </c>
      <c r="Z29" s="143"/>
      <c r="AA29" s="143"/>
      <c r="AB29" s="143"/>
      <c r="AC29" s="143"/>
      <c r="AD29" s="143"/>
      <c r="AE29" s="143"/>
      <c r="AF29" s="143"/>
      <c r="AG29" s="143"/>
      <c r="AH29" s="143"/>
      <c r="AI29" s="143"/>
      <c r="AJ29" s="143"/>
      <c r="AK29" s="143"/>
      <c r="AL29" s="143"/>
      <c r="AM29" s="143"/>
      <c r="AN29" s="143"/>
      <c r="AO29" s="143"/>
      <c r="AP29" s="143"/>
      <c r="AQ29" s="143"/>
      <c r="AR29" s="143"/>
      <c r="AS29" s="143"/>
      <c r="AT29" s="143"/>
      <c r="AU29" s="143"/>
      <c r="AV29" s="143"/>
      <c r="AW29" s="143"/>
      <c r="AX29" s="143"/>
      <c r="AY29" s="143"/>
      <c r="AZ29" s="143"/>
      <c r="BA29" s="143"/>
      <c r="BB29" s="143"/>
      <c r="BC29" s="143"/>
      <c r="BD29" s="143"/>
      <c r="BE29" s="143"/>
      <c r="BF29" s="143"/>
      <c r="BG29" s="143"/>
      <c r="BH29" s="143"/>
    </row>
    <row r="30" spans="2:62" x14ac:dyDescent="0.2">
      <c r="B30" s="264"/>
      <c r="C30" s="270"/>
      <c r="D30" s="271" t="s">
        <v>82</v>
      </c>
      <c r="E30" s="159">
        <f t="shared" si="7"/>
        <v>-748754355.88315654</v>
      </c>
      <c r="F30" s="143">
        <v>-24432017.146988433</v>
      </c>
      <c r="G30" s="143">
        <v>-50653096.51280769</v>
      </c>
      <c r="H30" s="143">
        <v>-51225266.346293911</v>
      </c>
      <c r="I30" s="143">
        <v>-50355760.240571499</v>
      </c>
      <c r="J30" s="143">
        <v>-50780652.749787055</v>
      </c>
      <c r="K30" s="143">
        <v>-49236610.375453517</v>
      </c>
      <c r="L30" s="143">
        <v>-55517457.988549747</v>
      </c>
      <c r="M30" s="143">
        <v>-59521050.160561591</v>
      </c>
      <c r="N30" s="143">
        <v>-50992290.199865445</v>
      </c>
      <c r="O30" s="143">
        <v>-48172558.766276293</v>
      </c>
      <c r="P30" s="143">
        <v>-40308128.452514455</v>
      </c>
      <c r="Q30" s="143">
        <v>-34531079.822461702</v>
      </c>
      <c r="R30" s="143">
        <v>-33219922.156693298</v>
      </c>
      <c r="S30" s="143">
        <v>-29736174.131734531</v>
      </c>
      <c r="T30" s="143">
        <v>-28256188.128164157</v>
      </c>
      <c r="U30" s="143">
        <v>-24900311.376685869</v>
      </c>
      <c r="V30" s="143">
        <v>-19148258.401149239</v>
      </c>
      <c r="W30" s="143">
        <v>-16388732.835904771</v>
      </c>
      <c r="X30" s="143">
        <v>-15927177.718681034</v>
      </c>
      <c r="Y30" s="143">
        <v>-15451622.372012239</v>
      </c>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3"/>
      <c r="BA30" s="143"/>
      <c r="BB30" s="143"/>
      <c r="BC30" s="143"/>
      <c r="BD30" s="143"/>
      <c r="BE30" s="143"/>
      <c r="BF30" s="143"/>
      <c r="BG30" s="143"/>
      <c r="BH30" s="143"/>
    </row>
    <row r="31" spans="2:62" x14ac:dyDescent="0.2">
      <c r="B31" s="264"/>
      <c r="C31" s="270"/>
      <c r="D31" s="270" t="s">
        <v>83</v>
      </c>
      <c r="E31" s="159">
        <f t="shared" si="7"/>
        <v>294243343.55893791</v>
      </c>
      <c r="F31" s="160">
        <f t="shared" ref="F31:AK31" si="8">SUM(F26:F30)</f>
        <v>1542562.7789904587</v>
      </c>
      <c r="G31" s="160">
        <f t="shared" si="8"/>
        <v>123093.47310732305</v>
      </c>
      <c r="H31" s="160">
        <f t="shared" si="8"/>
        <v>1950598.0020798296</v>
      </c>
      <c r="I31" s="160">
        <f t="shared" si="8"/>
        <v>3587000.0733098611</v>
      </c>
      <c r="J31" s="160">
        <f t="shared" si="8"/>
        <v>5507817.8610576987</v>
      </c>
      <c r="K31" s="160">
        <f t="shared" si="8"/>
        <v>7472391.2290032282</v>
      </c>
      <c r="L31" s="160">
        <f t="shared" si="8"/>
        <v>2989874.1600541249</v>
      </c>
      <c r="M31" s="160">
        <f t="shared" si="8"/>
        <v>239127.2336570397</v>
      </c>
      <c r="N31" s="160">
        <f t="shared" si="8"/>
        <v>7154927.5971862301</v>
      </c>
      <c r="O31" s="160">
        <f t="shared" si="8"/>
        <v>10002123.883883081</v>
      </c>
      <c r="P31" s="160">
        <f t="shared" si="8"/>
        <v>14806255.052692123</v>
      </c>
      <c r="Q31" s="160">
        <f t="shared" si="8"/>
        <v>18077639.7663427</v>
      </c>
      <c r="R31" s="160">
        <f t="shared" si="8"/>
        <v>18958194.345616248</v>
      </c>
      <c r="S31" s="160">
        <f t="shared" si="8"/>
        <v>22988055.748548206</v>
      </c>
      <c r="T31" s="160">
        <f t="shared" si="8"/>
        <v>22725798.642807283</v>
      </c>
      <c r="U31" s="160">
        <f t="shared" si="8"/>
        <v>24910786.770088974</v>
      </c>
      <c r="V31" s="160">
        <f t="shared" si="8"/>
        <v>36207429.197122619</v>
      </c>
      <c r="W31" s="160">
        <f t="shared" si="8"/>
        <v>37430173.261769474</v>
      </c>
      <c r="X31" s="160">
        <f t="shared" si="8"/>
        <v>32429951.119263846</v>
      </c>
      <c r="Y31" s="160">
        <f t="shared" si="8"/>
        <v>25139543.362357531</v>
      </c>
      <c r="Z31" s="160">
        <f t="shared" si="8"/>
        <v>0</v>
      </c>
      <c r="AA31" s="160">
        <f t="shared" si="8"/>
        <v>0</v>
      </c>
      <c r="AB31" s="160">
        <f t="shared" si="8"/>
        <v>0</v>
      </c>
      <c r="AC31" s="160">
        <f t="shared" si="8"/>
        <v>0</v>
      </c>
      <c r="AD31" s="160">
        <f t="shared" si="8"/>
        <v>0</v>
      </c>
      <c r="AE31" s="160">
        <f t="shared" si="8"/>
        <v>0</v>
      </c>
      <c r="AF31" s="160">
        <f t="shared" si="8"/>
        <v>0</v>
      </c>
      <c r="AG31" s="160">
        <f t="shared" si="8"/>
        <v>0</v>
      </c>
      <c r="AH31" s="160">
        <f t="shared" si="8"/>
        <v>0</v>
      </c>
      <c r="AI31" s="160">
        <f t="shared" si="8"/>
        <v>0</v>
      </c>
      <c r="AJ31" s="160">
        <f t="shared" si="8"/>
        <v>0</v>
      </c>
      <c r="AK31" s="160">
        <f t="shared" si="8"/>
        <v>0</v>
      </c>
      <c r="AL31" s="160">
        <f t="shared" ref="AL31:BH31" si="9">SUM(AL26:AL30)</f>
        <v>0</v>
      </c>
      <c r="AM31" s="160">
        <f t="shared" si="9"/>
        <v>0</v>
      </c>
      <c r="AN31" s="160">
        <f t="shared" si="9"/>
        <v>0</v>
      </c>
      <c r="AO31" s="160">
        <f t="shared" si="9"/>
        <v>0</v>
      </c>
      <c r="AP31" s="160">
        <f t="shared" si="9"/>
        <v>0</v>
      </c>
      <c r="AQ31" s="160">
        <f t="shared" si="9"/>
        <v>0</v>
      </c>
      <c r="AR31" s="160">
        <f t="shared" si="9"/>
        <v>0</v>
      </c>
      <c r="AS31" s="160">
        <f t="shared" si="9"/>
        <v>0</v>
      </c>
      <c r="AT31" s="160">
        <f t="shared" si="9"/>
        <v>0</v>
      </c>
      <c r="AU31" s="160">
        <f t="shared" si="9"/>
        <v>0</v>
      </c>
      <c r="AV31" s="160">
        <f t="shared" si="9"/>
        <v>0</v>
      </c>
      <c r="AW31" s="160">
        <f t="shared" si="9"/>
        <v>0</v>
      </c>
      <c r="AX31" s="160">
        <f t="shared" si="9"/>
        <v>0</v>
      </c>
      <c r="AY31" s="160">
        <f t="shared" si="9"/>
        <v>0</v>
      </c>
      <c r="AZ31" s="160">
        <f t="shared" si="9"/>
        <v>0</v>
      </c>
      <c r="BA31" s="160">
        <f t="shared" si="9"/>
        <v>0</v>
      </c>
      <c r="BB31" s="160">
        <f t="shared" si="9"/>
        <v>0</v>
      </c>
      <c r="BC31" s="160">
        <f t="shared" si="9"/>
        <v>0</v>
      </c>
      <c r="BD31" s="160">
        <f t="shared" si="9"/>
        <v>0</v>
      </c>
      <c r="BE31" s="160">
        <f t="shared" si="9"/>
        <v>0</v>
      </c>
      <c r="BF31" s="160">
        <f t="shared" si="9"/>
        <v>0</v>
      </c>
      <c r="BG31" s="160">
        <f t="shared" si="9"/>
        <v>0</v>
      </c>
      <c r="BH31" s="160">
        <f t="shared" si="9"/>
        <v>0</v>
      </c>
    </row>
    <row r="32" spans="2:62" ht="36" customHeight="1" x14ac:dyDescent="0.2">
      <c r="B32" s="264"/>
      <c r="C32" s="257"/>
      <c r="D32" s="272" t="s">
        <v>84</v>
      </c>
      <c r="E32" s="159">
        <f t="shared" si="7"/>
        <v>215273596.33251467</v>
      </c>
      <c r="F32" s="160">
        <f t="shared" ref="F32:AK32" si="10">F16+F23-F31</f>
        <v>477507314.89812899</v>
      </c>
      <c r="G32" s="160">
        <f t="shared" si="10"/>
        <v>9787709.7539125998</v>
      </c>
      <c r="H32" s="160">
        <f t="shared" si="10"/>
        <v>-297368.46687204111</v>
      </c>
      <c r="I32" s="160">
        <f t="shared" si="10"/>
        <v>-3330891.396331918</v>
      </c>
      <c r="J32" s="160">
        <f t="shared" si="10"/>
        <v>-4887076.7328017158</v>
      </c>
      <c r="K32" s="160">
        <f t="shared" si="10"/>
        <v>-6908779.8855452957</v>
      </c>
      <c r="L32" s="160">
        <f t="shared" si="10"/>
        <v>-2566434.8179231565</v>
      </c>
      <c r="M32" s="160">
        <f t="shared" si="10"/>
        <v>269088.99696328357</v>
      </c>
      <c r="N32" s="160">
        <f t="shared" si="10"/>
        <v>-6796429.2958820397</v>
      </c>
      <c r="O32" s="160">
        <f t="shared" si="10"/>
        <v>-9756190.6079273317</v>
      </c>
      <c r="P32" s="160">
        <f t="shared" si="10"/>
        <v>-13572871.33782931</v>
      </c>
      <c r="Q32" s="160">
        <f t="shared" si="10"/>
        <v>-15669082.843840864</v>
      </c>
      <c r="R32" s="160">
        <f t="shared" si="10"/>
        <v>-19026298.980701406</v>
      </c>
      <c r="S32" s="160">
        <f t="shared" si="10"/>
        <v>-21275595.657893877</v>
      </c>
      <c r="T32" s="160">
        <f t="shared" si="10"/>
        <v>-20593008.204387981</v>
      </c>
      <c r="U32" s="160">
        <f t="shared" si="10"/>
        <v>-24096781.608180441</v>
      </c>
      <c r="V32" s="160">
        <f t="shared" si="10"/>
        <v>-31536969.319579061</v>
      </c>
      <c r="W32" s="160">
        <f t="shared" si="10"/>
        <v>-34897774.165352494</v>
      </c>
      <c r="X32" s="160">
        <f t="shared" si="10"/>
        <v>-31372797.366391309</v>
      </c>
      <c r="Y32" s="160">
        <f t="shared" si="10"/>
        <v>-25706166.629049987</v>
      </c>
      <c r="Z32" s="160">
        <f t="shared" si="10"/>
        <v>0</v>
      </c>
      <c r="AA32" s="160">
        <f t="shared" si="10"/>
        <v>0</v>
      </c>
      <c r="AB32" s="160">
        <f t="shared" si="10"/>
        <v>0</v>
      </c>
      <c r="AC32" s="160">
        <f t="shared" si="10"/>
        <v>0</v>
      </c>
      <c r="AD32" s="160">
        <f t="shared" si="10"/>
        <v>0</v>
      </c>
      <c r="AE32" s="160">
        <f t="shared" si="10"/>
        <v>0</v>
      </c>
      <c r="AF32" s="160">
        <f t="shared" si="10"/>
        <v>0</v>
      </c>
      <c r="AG32" s="160">
        <f t="shared" si="10"/>
        <v>0</v>
      </c>
      <c r="AH32" s="160">
        <f t="shared" si="10"/>
        <v>0</v>
      </c>
      <c r="AI32" s="160">
        <f t="shared" si="10"/>
        <v>0</v>
      </c>
      <c r="AJ32" s="160">
        <f t="shared" si="10"/>
        <v>0</v>
      </c>
      <c r="AK32" s="160">
        <f t="shared" si="10"/>
        <v>0</v>
      </c>
      <c r="AL32" s="160">
        <f t="shared" ref="AL32:BH32" si="11">AL16+AL23-AL31</f>
        <v>0</v>
      </c>
      <c r="AM32" s="160">
        <f t="shared" si="11"/>
        <v>0</v>
      </c>
      <c r="AN32" s="160">
        <f t="shared" si="11"/>
        <v>0</v>
      </c>
      <c r="AO32" s="160">
        <f t="shared" si="11"/>
        <v>0</v>
      </c>
      <c r="AP32" s="160">
        <f t="shared" si="11"/>
        <v>0</v>
      </c>
      <c r="AQ32" s="160">
        <f t="shared" si="11"/>
        <v>0</v>
      </c>
      <c r="AR32" s="160">
        <f t="shared" si="11"/>
        <v>0</v>
      </c>
      <c r="AS32" s="160">
        <f t="shared" si="11"/>
        <v>0</v>
      </c>
      <c r="AT32" s="160">
        <f t="shared" si="11"/>
        <v>0</v>
      </c>
      <c r="AU32" s="160">
        <f t="shared" si="11"/>
        <v>0</v>
      </c>
      <c r="AV32" s="160">
        <f t="shared" si="11"/>
        <v>0</v>
      </c>
      <c r="AW32" s="160">
        <f t="shared" si="11"/>
        <v>0</v>
      </c>
      <c r="AX32" s="160">
        <f t="shared" si="11"/>
        <v>0</v>
      </c>
      <c r="AY32" s="160">
        <f t="shared" si="11"/>
        <v>0</v>
      </c>
      <c r="AZ32" s="160">
        <f t="shared" si="11"/>
        <v>0</v>
      </c>
      <c r="BA32" s="160">
        <f t="shared" si="11"/>
        <v>0</v>
      </c>
      <c r="BB32" s="160">
        <f t="shared" si="11"/>
        <v>0</v>
      </c>
      <c r="BC32" s="160">
        <f t="shared" si="11"/>
        <v>0</v>
      </c>
      <c r="BD32" s="160">
        <f t="shared" si="11"/>
        <v>0</v>
      </c>
      <c r="BE32" s="160">
        <f t="shared" si="11"/>
        <v>0</v>
      </c>
      <c r="BF32" s="160">
        <f t="shared" si="11"/>
        <v>0</v>
      </c>
      <c r="BG32" s="160">
        <f t="shared" si="11"/>
        <v>0</v>
      </c>
      <c r="BH32" s="160">
        <f t="shared" si="11"/>
        <v>0</v>
      </c>
    </row>
    <row r="33" spans="2:60" x14ac:dyDescent="0.2">
      <c r="B33" s="264"/>
      <c r="C33" s="257" t="s">
        <v>355</v>
      </c>
      <c r="D33" s="273" t="s">
        <v>85</v>
      </c>
      <c r="E33" s="159"/>
      <c r="F33" s="159"/>
      <c r="G33" s="159">
        <f t="shared" ref="G33:AL33" si="12">F24+F33-F31</f>
        <v>477507314.89812899</v>
      </c>
      <c r="H33" s="159">
        <f t="shared" si="12"/>
        <v>487295024.65204155</v>
      </c>
      <c r="I33" s="159">
        <f t="shared" si="12"/>
        <v>486997656.18516952</v>
      </c>
      <c r="J33" s="159">
        <f t="shared" si="12"/>
        <v>483666764.78883761</v>
      </c>
      <c r="K33" s="159">
        <f t="shared" si="12"/>
        <v>478779688.05603588</v>
      </c>
      <c r="L33" s="159">
        <f t="shared" si="12"/>
        <v>471870908.17049056</v>
      </c>
      <c r="M33" s="159">
        <f t="shared" si="12"/>
        <v>469304473.35256737</v>
      </c>
      <c r="N33" s="159">
        <f t="shared" si="12"/>
        <v>469573562.34953064</v>
      </c>
      <c r="O33" s="159">
        <f t="shared" si="12"/>
        <v>462777133.05364859</v>
      </c>
      <c r="P33" s="159">
        <f t="shared" si="12"/>
        <v>453020942.44572127</v>
      </c>
      <c r="Q33" s="159">
        <f t="shared" si="12"/>
        <v>439448071.10789198</v>
      </c>
      <c r="R33" s="159">
        <f t="shared" si="12"/>
        <v>423778988.26405114</v>
      </c>
      <c r="S33" s="159">
        <f t="shared" si="12"/>
        <v>404752689.28334975</v>
      </c>
      <c r="T33" s="159">
        <f t="shared" si="12"/>
        <v>383477093.62545586</v>
      </c>
      <c r="U33" s="159">
        <f t="shared" si="12"/>
        <v>362884085.42106783</v>
      </c>
      <c r="V33" s="159">
        <f t="shared" si="12"/>
        <v>338787303.81288737</v>
      </c>
      <c r="W33" s="159">
        <f t="shared" si="12"/>
        <v>307250334.49330831</v>
      </c>
      <c r="X33" s="159">
        <f t="shared" si="12"/>
        <v>272352560.32795578</v>
      </c>
      <c r="Y33" s="159">
        <f t="shared" si="12"/>
        <v>240979762.96156445</v>
      </c>
      <c r="Z33" s="159">
        <f t="shared" si="12"/>
        <v>215273596.33251446</v>
      </c>
      <c r="AA33" s="159">
        <f t="shared" si="12"/>
        <v>215273596.33251446</v>
      </c>
      <c r="AB33" s="159">
        <f t="shared" si="12"/>
        <v>215273596.33251446</v>
      </c>
      <c r="AC33" s="159">
        <f t="shared" si="12"/>
        <v>215273596.33251446</v>
      </c>
      <c r="AD33" s="159">
        <f t="shared" si="12"/>
        <v>215273596.33251446</v>
      </c>
      <c r="AE33" s="159">
        <f t="shared" si="12"/>
        <v>215273596.33251446</v>
      </c>
      <c r="AF33" s="159">
        <f t="shared" si="12"/>
        <v>215273596.33251446</v>
      </c>
      <c r="AG33" s="159">
        <f t="shared" si="12"/>
        <v>215273596.33251446</v>
      </c>
      <c r="AH33" s="159">
        <f t="shared" si="12"/>
        <v>215273596.33251446</v>
      </c>
      <c r="AI33" s="159">
        <f t="shared" si="12"/>
        <v>215273596.33251446</v>
      </c>
      <c r="AJ33" s="159">
        <f t="shared" si="12"/>
        <v>215273596.33251446</v>
      </c>
      <c r="AK33" s="159">
        <f t="shared" si="12"/>
        <v>215273596.33251446</v>
      </c>
      <c r="AL33" s="159">
        <f t="shared" si="12"/>
        <v>215273596.33251446</v>
      </c>
      <c r="AM33" s="159">
        <f t="shared" ref="AM33:BG33" si="13">AL24+AL33-AL31</f>
        <v>215273596.33251446</v>
      </c>
      <c r="AN33" s="159">
        <f t="shared" si="13"/>
        <v>215273596.33251446</v>
      </c>
      <c r="AO33" s="159">
        <f t="shared" si="13"/>
        <v>215273596.33251446</v>
      </c>
      <c r="AP33" s="159">
        <f t="shared" si="13"/>
        <v>215273596.33251446</v>
      </c>
      <c r="AQ33" s="159">
        <f t="shared" si="13"/>
        <v>215273596.33251446</v>
      </c>
      <c r="AR33" s="159">
        <f t="shared" si="13"/>
        <v>215273596.33251446</v>
      </c>
      <c r="AS33" s="159">
        <f t="shared" si="13"/>
        <v>215273596.33251446</v>
      </c>
      <c r="AT33" s="159">
        <f t="shared" si="13"/>
        <v>215273596.33251446</v>
      </c>
      <c r="AU33" s="159">
        <f t="shared" si="13"/>
        <v>215273596.33251446</v>
      </c>
      <c r="AV33" s="159">
        <f t="shared" si="13"/>
        <v>215273596.33251446</v>
      </c>
      <c r="AW33" s="159">
        <f t="shared" si="13"/>
        <v>215273596.33251446</v>
      </c>
      <c r="AX33" s="159">
        <f t="shared" si="13"/>
        <v>215273596.33251446</v>
      </c>
      <c r="AY33" s="159">
        <f t="shared" si="13"/>
        <v>215273596.33251446</v>
      </c>
      <c r="AZ33" s="159">
        <f t="shared" si="13"/>
        <v>215273596.33251446</v>
      </c>
      <c r="BA33" s="159">
        <f t="shared" si="13"/>
        <v>215273596.33251446</v>
      </c>
      <c r="BB33" s="159">
        <f t="shared" si="13"/>
        <v>215273596.33251446</v>
      </c>
      <c r="BC33" s="159">
        <f t="shared" si="13"/>
        <v>215273596.33251446</v>
      </c>
      <c r="BD33" s="159">
        <f t="shared" si="13"/>
        <v>215273596.33251446</v>
      </c>
      <c r="BE33" s="159">
        <f t="shared" si="13"/>
        <v>215273596.33251446</v>
      </c>
      <c r="BF33" s="159">
        <f t="shared" si="13"/>
        <v>215273596.33251446</v>
      </c>
      <c r="BG33" s="159">
        <f t="shared" si="13"/>
        <v>215273596.33251446</v>
      </c>
      <c r="BH33" s="159">
        <f>BG24+BG33-BG31</f>
        <v>215273596.33251446</v>
      </c>
    </row>
    <row r="34" spans="2:60" x14ac:dyDescent="0.2">
      <c r="B34" s="264"/>
      <c r="C34" s="257" t="s">
        <v>355</v>
      </c>
      <c r="D34" s="273" t="s">
        <v>86</v>
      </c>
      <c r="E34" s="159"/>
      <c r="F34" s="266">
        <v>0.11235382538506686</v>
      </c>
      <c r="G34" s="266">
        <v>0.10607815824478831</v>
      </c>
      <c r="H34" s="266">
        <v>0.10512166912205163</v>
      </c>
      <c r="I34" s="266">
        <v>0.10340041599999999</v>
      </c>
      <c r="J34" s="266">
        <v>0.10499099058823529</v>
      </c>
      <c r="K34" s="266">
        <v>0.10283771764705882</v>
      </c>
      <c r="L34" s="266">
        <v>0.11765391132678815</v>
      </c>
      <c r="M34" s="266">
        <v>0.12682821826952068</v>
      </c>
      <c r="N34" s="266">
        <v>0.10859276225521119</v>
      </c>
      <c r="O34" s="266">
        <v>0.10409450973812209</v>
      </c>
      <c r="P34" s="266">
        <v>8.8976302617264053E-2</v>
      </c>
      <c r="Q34" s="266">
        <v>7.8578294241241797E-2</v>
      </c>
      <c r="R34" s="266">
        <v>7.8389734010984202E-2</v>
      </c>
      <c r="S34" s="266">
        <v>7.3467514688648997E-2</v>
      </c>
      <c r="T34" s="266">
        <v>7.368416161321481E-2</v>
      </c>
      <c r="U34" s="266">
        <v>6.8617810451413797E-2</v>
      </c>
      <c r="V34" s="266">
        <v>5.6520000000000001E-2</v>
      </c>
      <c r="W34" s="266">
        <v>5.3339999999999999E-2</v>
      </c>
      <c r="X34" s="266">
        <v>5.8480000000000011E-2</v>
      </c>
      <c r="Y34" s="266">
        <v>6.412000000000001E-2</v>
      </c>
      <c r="Z34" s="266"/>
      <c r="AA34" s="266"/>
      <c r="AB34" s="266"/>
      <c r="AC34" s="266"/>
      <c r="AD34" s="266"/>
      <c r="AE34" s="266"/>
      <c r="AF34" s="266"/>
      <c r="AG34" s="266"/>
      <c r="AH34" s="266"/>
      <c r="AI34" s="266"/>
      <c r="AJ34" s="266"/>
      <c r="AK34" s="266"/>
      <c r="AL34" s="266"/>
      <c r="AM34" s="266"/>
      <c r="AN34" s="266"/>
      <c r="AO34" s="266"/>
      <c r="AP34" s="266"/>
      <c r="AQ34" s="266"/>
      <c r="AR34" s="266"/>
      <c r="AS34" s="266"/>
      <c r="AT34" s="266"/>
      <c r="AU34" s="266"/>
      <c r="AV34" s="266"/>
      <c r="AW34" s="266"/>
      <c r="AX34" s="266"/>
      <c r="AY34" s="266"/>
      <c r="AZ34" s="266"/>
      <c r="BA34" s="266"/>
      <c r="BB34" s="266"/>
      <c r="BC34" s="266"/>
      <c r="BD34" s="266"/>
      <c r="BE34" s="266"/>
      <c r="BF34" s="266"/>
      <c r="BG34" s="266"/>
      <c r="BH34" s="266"/>
    </row>
    <row r="35" spans="2:60" ht="29.25" customHeight="1" x14ac:dyDescent="0.2">
      <c r="D35" s="267"/>
    </row>
    <row r="36" spans="2:60" ht="15.75" x14ac:dyDescent="0.25">
      <c r="B36" s="133" t="s">
        <v>356</v>
      </c>
      <c r="C36" s="116"/>
    </row>
    <row r="37" spans="2:60" x14ac:dyDescent="0.2">
      <c r="B37" s="134"/>
      <c r="C37" s="135"/>
    </row>
    <row r="38" spans="2:60" x14ac:dyDescent="0.2">
      <c r="B38" s="139" t="s">
        <v>357</v>
      </c>
      <c r="C38" s="335">
        <v>37987</v>
      </c>
    </row>
    <row r="39" spans="2:60" x14ac:dyDescent="0.2">
      <c r="B39" s="139" t="s">
        <v>349</v>
      </c>
      <c r="C39" s="268"/>
    </row>
    <row r="43" spans="2:60" x14ac:dyDescent="0.2">
      <c r="C43" s="238"/>
    </row>
    <row r="44" spans="2:60" x14ac:dyDescent="0.2">
      <c r="C44" s="238"/>
    </row>
    <row r="45" spans="2:60" x14ac:dyDescent="0.2">
      <c r="C45" s="265"/>
    </row>
  </sheetData>
  <sheetProtection sheet="1" formatCells="0" formatColumns="0" formatRows="0" insertColumns="0" insertRows="0" deleteColumns="0" deleteRows="0"/>
  <mergeCells count="1">
    <mergeCell ref="F7:BH7"/>
  </mergeCells>
  <pageMargins left="0.75" right="0.75" top="1" bottom="1" header="0.5" footer="0.5"/>
  <pageSetup paperSize="9" scale="30"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B1:E34"/>
  <sheetViews>
    <sheetView workbookViewId="0"/>
  </sheetViews>
  <sheetFormatPr defaultRowHeight="12.75" x14ac:dyDescent="0.2"/>
  <cols>
    <col min="1" max="1" width="12.140625" style="181" customWidth="1"/>
    <col min="2" max="2" width="21" style="181" customWidth="1"/>
    <col min="3" max="5" width="42.28515625" style="181" customWidth="1"/>
    <col min="6" max="6" width="9.42578125" style="181" customWidth="1"/>
    <col min="7" max="7" width="25.140625" style="181" customWidth="1"/>
    <col min="8" max="16384" width="9.140625" style="181"/>
  </cols>
  <sheetData>
    <row r="1" spans="2:5" ht="20.25" x14ac:dyDescent="0.3">
      <c r="B1" s="423" t="s">
        <v>358</v>
      </c>
      <c r="C1" s="423"/>
      <c r="D1" s="165"/>
      <c r="E1" s="165"/>
    </row>
    <row r="2" spans="2:5" ht="20.25" x14ac:dyDescent="0.3">
      <c r="B2" s="128" t="str">
        <f>Tradingname</f>
        <v>SEA Gas Partnership</v>
      </c>
      <c r="C2" s="129"/>
      <c r="D2" s="180"/>
      <c r="E2" s="180"/>
    </row>
    <row r="3" spans="2:5" ht="15.75" customHeight="1" x14ac:dyDescent="0.45">
      <c r="B3" s="130" t="s">
        <v>37</v>
      </c>
      <c r="C3" s="131">
        <f>Yearending</f>
        <v>45107</v>
      </c>
      <c r="E3" s="127"/>
    </row>
    <row r="4" spans="2:5" ht="20.25" x14ac:dyDescent="0.3">
      <c r="B4" s="132"/>
    </row>
    <row r="5" spans="2:5" ht="15.75" x14ac:dyDescent="0.25">
      <c r="B5" s="182" t="s">
        <v>359</v>
      </c>
      <c r="C5" s="183"/>
      <c r="D5" s="183"/>
      <c r="E5" s="183"/>
    </row>
    <row r="6" spans="2:5" ht="15.75" x14ac:dyDescent="0.25">
      <c r="B6" s="182"/>
      <c r="C6" s="183"/>
      <c r="D6" s="183"/>
      <c r="E6" s="183"/>
    </row>
    <row r="7" spans="2:5" ht="25.5" x14ac:dyDescent="0.2">
      <c r="B7" s="175" t="s">
        <v>168</v>
      </c>
      <c r="C7" s="175" t="s">
        <v>360</v>
      </c>
      <c r="D7" s="175" t="s">
        <v>361</v>
      </c>
      <c r="E7" s="175" t="s">
        <v>362</v>
      </c>
    </row>
    <row r="8" spans="2:5" x14ac:dyDescent="0.2">
      <c r="B8" s="225"/>
      <c r="C8" s="225"/>
      <c r="D8" s="226"/>
      <c r="E8" s="186"/>
    </row>
    <row r="9" spans="2:5" x14ac:dyDescent="0.2">
      <c r="B9" s="225"/>
      <c r="C9" s="225"/>
      <c r="D9" s="226"/>
      <c r="E9" s="186"/>
    </row>
    <row r="10" spans="2:5" x14ac:dyDescent="0.2">
      <c r="B10" s="225"/>
      <c r="C10" s="225"/>
      <c r="D10" s="226"/>
      <c r="E10" s="186"/>
    </row>
    <row r="11" spans="2:5" x14ac:dyDescent="0.2">
      <c r="B11" s="225"/>
      <c r="C11" s="225"/>
      <c r="D11" s="226"/>
      <c r="E11" s="186"/>
    </row>
    <row r="12" spans="2:5" x14ac:dyDescent="0.2">
      <c r="B12" s="225"/>
      <c r="C12" s="225"/>
      <c r="D12" s="226"/>
      <c r="E12" s="186"/>
    </row>
    <row r="13" spans="2:5" x14ac:dyDescent="0.2">
      <c r="B13" s="225"/>
      <c r="C13" s="225"/>
      <c r="D13" s="226"/>
      <c r="E13" s="186"/>
    </row>
    <row r="14" spans="2:5" x14ac:dyDescent="0.2">
      <c r="B14" s="225"/>
      <c r="C14" s="225"/>
      <c r="D14" s="226"/>
      <c r="E14" s="186"/>
    </row>
    <row r="15" spans="2:5" x14ac:dyDescent="0.2">
      <c r="B15" s="225"/>
      <c r="C15" s="225"/>
      <c r="D15" s="226"/>
      <c r="E15" s="186"/>
    </row>
    <row r="16" spans="2:5" x14ac:dyDescent="0.2">
      <c r="B16" s="225"/>
      <c r="C16" s="225"/>
      <c r="D16" s="226"/>
      <c r="E16" s="186"/>
    </row>
    <row r="17" spans="2:5" x14ac:dyDescent="0.2">
      <c r="B17" s="225"/>
      <c r="C17" s="225"/>
      <c r="D17" s="226"/>
      <c r="E17" s="186"/>
    </row>
    <row r="18" spans="2:5" x14ac:dyDescent="0.2">
      <c r="B18" s="225"/>
      <c r="C18" s="225"/>
      <c r="D18" s="226"/>
      <c r="E18" s="186"/>
    </row>
    <row r="19" spans="2:5" x14ac:dyDescent="0.2">
      <c r="B19" s="225"/>
      <c r="C19" s="225"/>
      <c r="D19" s="226"/>
      <c r="E19" s="186"/>
    </row>
    <row r="20" spans="2:5" x14ac:dyDescent="0.2">
      <c r="B20" s="225"/>
      <c r="C20" s="225"/>
      <c r="D20" s="226"/>
      <c r="E20" s="186"/>
    </row>
    <row r="21" spans="2:5" x14ac:dyDescent="0.2">
      <c r="B21" s="225"/>
      <c r="C21" s="225"/>
      <c r="D21" s="226"/>
      <c r="E21" s="186"/>
    </row>
    <row r="22" spans="2:5" x14ac:dyDescent="0.2">
      <c r="B22" s="225"/>
      <c r="C22" s="225"/>
      <c r="D22" s="226"/>
      <c r="E22" s="186"/>
    </row>
    <row r="23" spans="2:5" x14ac:dyDescent="0.2">
      <c r="B23" s="225"/>
      <c r="C23" s="225"/>
      <c r="D23" s="226"/>
      <c r="E23" s="186"/>
    </row>
    <row r="24" spans="2:5" x14ac:dyDescent="0.2">
      <c r="B24" s="225"/>
      <c r="C24" s="225"/>
      <c r="D24" s="226"/>
      <c r="E24" s="186"/>
    </row>
    <row r="25" spans="2:5" x14ac:dyDescent="0.2">
      <c r="B25" s="225"/>
      <c r="C25" s="225"/>
      <c r="D25" s="226"/>
      <c r="E25" s="186"/>
    </row>
    <row r="26" spans="2:5" x14ac:dyDescent="0.2">
      <c r="B26" s="225"/>
      <c r="C26" s="225"/>
      <c r="D26" s="226"/>
      <c r="E26" s="186"/>
    </row>
    <row r="27" spans="2:5" x14ac:dyDescent="0.2">
      <c r="B27" s="225"/>
      <c r="C27" s="225"/>
      <c r="D27" s="226"/>
      <c r="E27" s="186"/>
    </row>
    <row r="28" spans="2:5" x14ac:dyDescent="0.2">
      <c r="B28" s="225"/>
      <c r="C28" s="225"/>
      <c r="D28" s="226"/>
      <c r="E28" s="186"/>
    </row>
    <row r="29" spans="2:5" x14ac:dyDescent="0.2">
      <c r="B29" s="225"/>
      <c r="C29" s="225"/>
      <c r="D29" s="226"/>
      <c r="E29" s="186"/>
    </row>
    <row r="30" spans="2:5" x14ac:dyDescent="0.2">
      <c r="B30" s="225"/>
      <c r="C30" s="225"/>
      <c r="D30" s="226"/>
      <c r="E30" s="186"/>
    </row>
    <row r="31" spans="2:5" x14ac:dyDescent="0.2">
      <c r="B31" s="225"/>
      <c r="C31" s="225"/>
      <c r="D31" s="226"/>
      <c r="E31" s="186"/>
    </row>
    <row r="32" spans="2:5" x14ac:dyDescent="0.2">
      <c r="B32" s="225"/>
      <c r="C32" s="225"/>
      <c r="D32" s="226"/>
      <c r="E32" s="186"/>
    </row>
    <row r="33" spans="2:5" x14ac:dyDescent="0.2">
      <c r="B33" s="225"/>
      <c r="C33" s="225"/>
      <c r="D33" s="226"/>
      <c r="E33" s="186"/>
    </row>
    <row r="34" spans="2:5" x14ac:dyDescent="0.2">
      <c r="B34" s="225"/>
      <c r="C34" s="225"/>
      <c r="D34" s="226"/>
      <c r="E34" s="186"/>
    </row>
  </sheetData>
  <sheetProtection sheet="1" insertRows="0" deleteRows="0"/>
  <mergeCells count="1">
    <mergeCell ref="B1:C1"/>
  </mergeCells>
  <pageMargins left="0.75" right="0.75" top="1" bottom="1" header="0.5" footer="0.5"/>
  <pageSetup paperSize="9" scale="3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B1:BP111"/>
  <sheetViews>
    <sheetView zoomScale="88" zoomScaleNormal="85" workbookViewId="0"/>
  </sheetViews>
  <sheetFormatPr defaultRowHeight="12.75" x14ac:dyDescent="0.2"/>
  <cols>
    <col min="1" max="1" width="11.7109375" style="116" customWidth="1"/>
    <col min="2" max="2" width="28.42578125" style="116" customWidth="1"/>
    <col min="3" max="3" width="36.28515625" style="116" customWidth="1"/>
    <col min="4" max="4" width="32.42578125" style="116" customWidth="1"/>
    <col min="5" max="5" width="33.140625" style="116" customWidth="1"/>
    <col min="6" max="6" width="9.85546875" style="116" customWidth="1"/>
    <col min="7" max="7" width="9.140625" style="116"/>
    <col min="8" max="8" width="9.85546875" style="116" customWidth="1"/>
    <col min="9" max="11" width="9.140625" style="116"/>
    <col min="12" max="12" width="12.7109375" style="116" customWidth="1"/>
    <col min="13" max="26" width="9.140625" style="116"/>
    <col min="27" max="37" width="9.28515625" style="116" bestFit="1" customWidth="1"/>
    <col min="38" max="38" width="11.28515625" style="116" customWidth="1"/>
    <col min="39" max="50" width="9.28515625" style="116" bestFit="1" customWidth="1"/>
    <col min="51" max="51" width="10.42578125" style="116" bestFit="1" customWidth="1"/>
    <col min="52" max="62" width="9.28515625" style="116" bestFit="1" customWidth="1"/>
    <col min="63" max="63" width="46.85546875" style="116" customWidth="1"/>
    <col min="64" max="64" width="36" style="116" customWidth="1"/>
    <col min="65" max="16384" width="9.140625" style="116"/>
  </cols>
  <sheetData>
    <row r="1" spans="2:68" ht="20.25" x14ac:dyDescent="0.3">
      <c r="B1" s="426" t="s">
        <v>363</v>
      </c>
      <c r="C1" s="426"/>
      <c r="D1" s="426"/>
      <c r="E1" s="426"/>
      <c r="F1" s="434"/>
    </row>
    <row r="2" spans="2:68" ht="15" x14ac:dyDescent="0.25">
      <c r="B2" s="128" t="str">
        <f>Tradingname</f>
        <v>SEA Gas Partnership</v>
      </c>
      <c r="C2" s="129"/>
      <c r="D2" s="129"/>
      <c r="E2" s="129"/>
    </row>
    <row r="3" spans="2:68" ht="15" x14ac:dyDescent="0.25">
      <c r="B3" s="130" t="s">
        <v>37</v>
      </c>
      <c r="C3" s="131">
        <f>Yearending</f>
        <v>45107</v>
      </c>
      <c r="D3" s="131"/>
      <c r="E3" s="131"/>
    </row>
    <row r="5" spans="2:68" ht="15.75" x14ac:dyDescent="0.2">
      <c r="B5" s="427" t="s">
        <v>364</v>
      </c>
      <c r="C5" s="427"/>
      <c r="D5" s="427"/>
      <c r="E5" s="427"/>
      <c r="F5" s="427"/>
    </row>
    <row r="7" spans="2:68" s="278" customFormat="1" ht="12.75" customHeight="1" x14ac:dyDescent="0.2">
      <c r="B7" s="276"/>
      <c r="C7" s="169"/>
      <c r="D7" s="169"/>
      <c r="E7" s="277"/>
      <c r="F7" s="443" t="s">
        <v>365</v>
      </c>
      <c r="G7" s="444"/>
      <c r="H7" s="444"/>
      <c r="I7" s="444"/>
      <c r="J7" s="444"/>
      <c r="K7" s="444"/>
      <c r="L7" s="436" t="s">
        <v>366</v>
      </c>
      <c r="M7" s="437"/>
      <c r="N7" s="437"/>
      <c r="O7" s="437"/>
      <c r="P7" s="437"/>
      <c r="Q7" s="437"/>
      <c r="R7" s="438"/>
      <c r="S7" s="435" t="s">
        <v>367</v>
      </c>
      <c r="T7" s="435"/>
      <c r="U7" s="435"/>
      <c r="V7" s="435"/>
      <c r="W7" s="435"/>
      <c r="X7" s="435"/>
      <c r="Y7" s="435"/>
      <c r="Z7" s="435"/>
      <c r="AA7" s="435"/>
      <c r="AB7" s="435"/>
      <c r="AC7" s="435"/>
      <c r="AD7" s="435"/>
      <c r="AE7" s="435"/>
      <c r="AF7" s="435"/>
      <c r="AG7" s="435"/>
      <c r="AH7" s="435"/>
      <c r="AI7" s="435"/>
      <c r="AJ7" s="435"/>
      <c r="AK7" s="435"/>
      <c r="AL7" s="448" t="s">
        <v>368</v>
      </c>
      <c r="AM7" s="448"/>
      <c r="AN7" s="448"/>
      <c r="AO7" s="448"/>
      <c r="AP7" s="448"/>
      <c r="AQ7" s="448"/>
      <c r="AR7" s="448"/>
      <c r="AS7" s="448"/>
      <c r="AT7" s="448"/>
      <c r="AU7" s="448"/>
      <c r="AV7" s="448"/>
      <c r="AW7" s="448"/>
      <c r="AX7" s="448"/>
      <c r="AY7" s="448"/>
      <c r="AZ7" s="448"/>
      <c r="BA7" s="448"/>
      <c r="BB7" s="448"/>
      <c r="BC7" s="448"/>
      <c r="BD7" s="448"/>
      <c r="BE7" s="448"/>
      <c r="BF7" s="448"/>
      <c r="BG7" s="448"/>
      <c r="BH7" s="448"/>
      <c r="BI7" s="448"/>
      <c r="BJ7" s="448"/>
      <c r="BM7" s="116"/>
      <c r="BN7" s="116"/>
      <c r="BO7" s="116"/>
      <c r="BP7" s="116"/>
    </row>
    <row r="8" spans="2:68" s="138" customFormat="1" ht="26.25" customHeight="1" x14ac:dyDescent="0.2">
      <c r="B8" s="276"/>
      <c r="C8" s="169"/>
      <c r="D8" s="175"/>
      <c r="E8" s="297"/>
      <c r="F8" s="175"/>
      <c r="G8" s="175"/>
      <c r="H8" s="175"/>
      <c r="I8" s="175"/>
      <c r="J8" s="175"/>
      <c r="K8" s="175"/>
      <c r="L8" s="175"/>
      <c r="M8" s="175"/>
      <c r="N8" s="175"/>
      <c r="O8" s="175"/>
      <c r="P8" s="175"/>
      <c r="Q8" s="175"/>
      <c r="R8" s="175"/>
      <c r="S8" s="175"/>
      <c r="T8" s="440" t="s">
        <v>369</v>
      </c>
      <c r="U8" s="441"/>
      <c r="V8" s="441"/>
      <c r="W8" s="441"/>
      <c r="X8" s="441"/>
      <c r="Y8" s="442"/>
      <c r="Z8" s="440" t="s">
        <v>370</v>
      </c>
      <c r="AA8" s="441"/>
      <c r="AB8" s="441"/>
      <c r="AC8" s="441"/>
      <c r="AD8" s="441"/>
      <c r="AE8" s="442"/>
      <c r="AF8" s="440" t="s">
        <v>371</v>
      </c>
      <c r="AG8" s="441"/>
      <c r="AH8" s="441"/>
      <c r="AI8" s="441"/>
      <c r="AJ8" s="442"/>
      <c r="AK8" s="175"/>
      <c r="AL8" s="175"/>
      <c r="AM8" s="440" t="s">
        <v>372</v>
      </c>
      <c r="AN8" s="441"/>
      <c r="AO8" s="441"/>
      <c r="AP8" s="441"/>
      <c r="AQ8" s="441"/>
      <c r="AR8" s="442"/>
      <c r="AS8" s="440" t="s">
        <v>373</v>
      </c>
      <c r="AT8" s="441"/>
      <c r="AU8" s="441"/>
      <c r="AV8" s="441"/>
      <c r="AW8" s="441"/>
      <c r="AX8" s="442"/>
      <c r="AY8" s="440" t="s">
        <v>374</v>
      </c>
      <c r="AZ8" s="441"/>
      <c r="BA8" s="441"/>
      <c r="BB8" s="441"/>
      <c r="BC8" s="441"/>
      <c r="BD8" s="442"/>
      <c r="BE8" s="440" t="s">
        <v>375</v>
      </c>
      <c r="BF8" s="441"/>
      <c r="BG8" s="441"/>
      <c r="BH8" s="441"/>
      <c r="BI8" s="441"/>
      <c r="BJ8" s="442"/>
      <c r="BM8" s="116"/>
      <c r="BN8" s="116"/>
      <c r="BO8" s="116"/>
      <c r="BP8" s="116"/>
    </row>
    <row r="9" spans="2:68" s="138" customFormat="1" ht="32.25" customHeight="1" x14ac:dyDescent="0.2">
      <c r="B9" s="276"/>
      <c r="C9" s="169"/>
      <c r="D9" s="175" t="s">
        <v>45</v>
      </c>
      <c r="E9" s="293"/>
      <c r="F9" s="445" t="s">
        <v>89</v>
      </c>
      <c r="G9" s="446"/>
      <c r="H9" s="446"/>
      <c r="I9" s="433" t="s">
        <v>90</v>
      </c>
      <c r="J9" s="433"/>
      <c r="K9" s="433"/>
      <c r="L9" s="294" t="s">
        <v>376</v>
      </c>
      <c r="M9" s="447" t="s">
        <v>377</v>
      </c>
      <c r="N9" s="447"/>
      <c r="O9" s="447"/>
      <c r="P9" s="439" t="s">
        <v>378</v>
      </c>
      <c r="Q9" s="439"/>
      <c r="R9" s="439"/>
      <c r="S9" s="294" t="s">
        <v>379</v>
      </c>
      <c r="T9" s="447" t="s">
        <v>377</v>
      </c>
      <c r="U9" s="447"/>
      <c r="V9" s="447"/>
      <c r="W9" s="439" t="s">
        <v>378</v>
      </c>
      <c r="X9" s="439"/>
      <c r="Y9" s="439"/>
      <c r="Z9" s="447" t="s">
        <v>377</v>
      </c>
      <c r="AA9" s="447"/>
      <c r="AB9" s="447"/>
      <c r="AC9" s="439" t="s">
        <v>378</v>
      </c>
      <c r="AD9" s="439"/>
      <c r="AE9" s="439"/>
      <c r="AF9" s="447" t="s">
        <v>377</v>
      </c>
      <c r="AG9" s="447"/>
      <c r="AH9" s="447"/>
      <c r="AI9" s="439" t="s">
        <v>378</v>
      </c>
      <c r="AJ9" s="439"/>
      <c r="AK9" s="439"/>
      <c r="AL9" s="294" t="s">
        <v>380</v>
      </c>
      <c r="AM9" s="447" t="s">
        <v>377</v>
      </c>
      <c r="AN9" s="447"/>
      <c r="AO9" s="447"/>
      <c r="AP9" s="439" t="s">
        <v>378</v>
      </c>
      <c r="AQ9" s="439"/>
      <c r="AR9" s="439"/>
      <c r="AS9" s="447" t="s">
        <v>377</v>
      </c>
      <c r="AT9" s="447"/>
      <c r="AU9" s="447"/>
      <c r="AV9" s="439" t="s">
        <v>378</v>
      </c>
      <c r="AW9" s="439"/>
      <c r="AX9" s="439"/>
      <c r="AY9" s="447" t="s">
        <v>377</v>
      </c>
      <c r="AZ9" s="447"/>
      <c r="BA9" s="447"/>
      <c r="BB9" s="439" t="s">
        <v>378</v>
      </c>
      <c r="BC9" s="439"/>
      <c r="BD9" s="439"/>
      <c r="BE9" s="295" t="s">
        <v>377</v>
      </c>
      <c r="BF9" s="295"/>
      <c r="BG9" s="295"/>
      <c r="BH9" s="296" t="s">
        <v>378</v>
      </c>
      <c r="BI9" s="296"/>
      <c r="BJ9" s="296"/>
    </row>
    <row r="10" spans="2:68" s="138" customFormat="1" ht="37.5" customHeight="1" x14ac:dyDescent="0.2">
      <c r="B10" s="293" t="s">
        <v>381</v>
      </c>
      <c r="C10" s="175" t="s">
        <v>91</v>
      </c>
      <c r="D10" s="175" t="s">
        <v>382</v>
      </c>
      <c r="E10" s="285" t="s">
        <v>383</v>
      </c>
      <c r="F10" s="175" t="s">
        <v>92</v>
      </c>
      <c r="G10" s="175" t="s">
        <v>93</v>
      </c>
      <c r="H10" s="175" t="s">
        <v>94</v>
      </c>
      <c r="I10" s="175" t="s">
        <v>92</v>
      </c>
      <c r="J10" s="175" t="s">
        <v>95</v>
      </c>
      <c r="K10" s="175" t="s">
        <v>94</v>
      </c>
      <c r="L10" s="175" t="s">
        <v>382</v>
      </c>
      <c r="M10" s="175" t="s">
        <v>92</v>
      </c>
      <c r="N10" s="175" t="s">
        <v>93</v>
      </c>
      <c r="O10" s="175" t="s">
        <v>94</v>
      </c>
      <c r="P10" s="175" t="s">
        <v>92</v>
      </c>
      <c r="Q10" s="175" t="s">
        <v>95</v>
      </c>
      <c r="R10" s="175" t="s">
        <v>94</v>
      </c>
      <c r="S10" s="175" t="s">
        <v>382</v>
      </c>
      <c r="T10" s="175" t="s">
        <v>92</v>
      </c>
      <c r="U10" s="175" t="s">
        <v>93</v>
      </c>
      <c r="V10" s="175" t="s">
        <v>94</v>
      </c>
      <c r="W10" s="175" t="s">
        <v>92</v>
      </c>
      <c r="X10" s="175" t="s">
        <v>95</v>
      </c>
      <c r="Y10" s="175" t="s">
        <v>94</v>
      </c>
      <c r="Z10" s="175" t="s">
        <v>92</v>
      </c>
      <c r="AA10" s="175" t="s">
        <v>93</v>
      </c>
      <c r="AB10" s="175" t="s">
        <v>94</v>
      </c>
      <c r="AC10" s="175" t="s">
        <v>92</v>
      </c>
      <c r="AD10" s="175" t="s">
        <v>95</v>
      </c>
      <c r="AE10" s="175" t="s">
        <v>94</v>
      </c>
      <c r="AF10" s="175" t="s">
        <v>92</v>
      </c>
      <c r="AG10" s="175" t="s">
        <v>93</v>
      </c>
      <c r="AH10" s="175" t="s">
        <v>94</v>
      </c>
      <c r="AI10" s="175" t="s">
        <v>92</v>
      </c>
      <c r="AJ10" s="175" t="s">
        <v>95</v>
      </c>
      <c r="AK10" s="175" t="s">
        <v>94</v>
      </c>
      <c r="AL10" s="175" t="s">
        <v>382</v>
      </c>
      <c r="AM10" s="175" t="s">
        <v>92</v>
      </c>
      <c r="AN10" s="175" t="s">
        <v>93</v>
      </c>
      <c r="AO10" s="175" t="s">
        <v>94</v>
      </c>
      <c r="AP10" s="175" t="s">
        <v>92</v>
      </c>
      <c r="AQ10" s="175" t="s">
        <v>95</v>
      </c>
      <c r="AR10" s="175" t="s">
        <v>94</v>
      </c>
      <c r="AS10" s="175" t="s">
        <v>92</v>
      </c>
      <c r="AT10" s="175" t="s">
        <v>93</v>
      </c>
      <c r="AU10" s="175" t="s">
        <v>94</v>
      </c>
      <c r="AV10" s="175" t="s">
        <v>92</v>
      </c>
      <c r="AW10" s="175" t="s">
        <v>95</v>
      </c>
      <c r="AX10" s="175" t="s">
        <v>94</v>
      </c>
      <c r="AY10" s="175" t="s">
        <v>92</v>
      </c>
      <c r="AZ10" s="175" t="s">
        <v>93</v>
      </c>
      <c r="BA10" s="175" t="s">
        <v>94</v>
      </c>
      <c r="BB10" s="175" t="s">
        <v>92</v>
      </c>
      <c r="BC10" s="175" t="s">
        <v>95</v>
      </c>
      <c r="BD10" s="175" t="s">
        <v>94</v>
      </c>
      <c r="BE10" s="175" t="s">
        <v>92</v>
      </c>
      <c r="BF10" s="175" t="s">
        <v>93</v>
      </c>
      <c r="BG10" s="175" t="s">
        <v>94</v>
      </c>
      <c r="BH10" s="175" t="s">
        <v>92</v>
      </c>
      <c r="BI10" s="175" t="s">
        <v>95</v>
      </c>
      <c r="BJ10" s="175" t="s">
        <v>94</v>
      </c>
    </row>
    <row r="11" spans="2:68" s="138" customFormat="1" x14ac:dyDescent="0.2">
      <c r="B11" s="276"/>
      <c r="C11" s="285" t="s">
        <v>96</v>
      </c>
      <c r="D11" s="175"/>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169"/>
      <c r="BI11" s="169"/>
      <c r="BJ11" s="279"/>
    </row>
    <row r="12" spans="2:68" s="138" customFormat="1" ht="25.5" x14ac:dyDescent="0.2">
      <c r="B12" s="280"/>
      <c r="C12" s="286" t="s">
        <v>201</v>
      </c>
      <c r="D12" s="219">
        <f>L12+S12+AL12</f>
        <v>29120.256586039999</v>
      </c>
      <c r="E12" s="336" t="s">
        <v>19</v>
      </c>
      <c r="F12" s="91"/>
      <c r="G12" s="91"/>
      <c r="H12" s="91"/>
      <c r="I12" s="91"/>
      <c r="J12" s="91"/>
      <c r="K12" s="91"/>
      <c r="L12" s="219">
        <f>M12+P12</f>
        <v>29120.256586039999</v>
      </c>
      <c r="M12" s="143">
        <v>29120.256586039999</v>
      </c>
      <c r="N12" s="143">
        <v>36744.485999999997</v>
      </c>
      <c r="O12" s="289">
        <f>IFERROR(M12/N12,0)</f>
        <v>0.79250684268763483</v>
      </c>
      <c r="P12" s="143">
        <v>0</v>
      </c>
      <c r="Q12" s="143">
        <v>0</v>
      </c>
      <c r="R12" s="289">
        <f>IFERROR(P12/Q12,0)</f>
        <v>0</v>
      </c>
      <c r="S12" s="219">
        <f>T12+W12+Z12+AC12+AF12+AI12</f>
        <v>0</v>
      </c>
      <c r="T12" s="143">
        <v>0</v>
      </c>
      <c r="U12" s="143">
        <v>0</v>
      </c>
      <c r="V12" s="289">
        <f>IFERROR(T12/U12,0)</f>
        <v>0</v>
      </c>
      <c r="W12" s="143">
        <v>0</v>
      </c>
      <c r="X12" s="143">
        <v>0</v>
      </c>
      <c r="Y12" s="289">
        <f>IFERROR(W12/X12,0)</f>
        <v>0</v>
      </c>
      <c r="Z12" s="143">
        <v>0</v>
      </c>
      <c r="AA12" s="143">
        <v>0</v>
      </c>
      <c r="AB12" s="289">
        <f>IFERROR(Z12/AA12,0)</f>
        <v>0</v>
      </c>
      <c r="AC12" s="143">
        <v>0</v>
      </c>
      <c r="AD12" s="143">
        <v>0</v>
      </c>
      <c r="AE12" s="289">
        <f>IFERROR(AC12/AD12,0)</f>
        <v>0</v>
      </c>
      <c r="AF12" s="143">
        <v>0</v>
      </c>
      <c r="AG12" s="143">
        <v>0</v>
      </c>
      <c r="AH12" s="289">
        <f>IFERROR(AF12/AG12,0)</f>
        <v>0</v>
      </c>
      <c r="AI12" s="143">
        <v>0</v>
      </c>
      <c r="AJ12" s="143">
        <v>0</v>
      </c>
      <c r="AK12" s="289">
        <f>IFERROR(AI12/AJ12,0)</f>
        <v>0</v>
      </c>
      <c r="AL12" s="219">
        <f>AM12+AP12+AS12+AV12+AY12+BB12+BE12+BH12</f>
        <v>0</v>
      </c>
      <c r="AM12" s="143">
        <v>0</v>
      </c>
      <c r="AN12" s="143">
        <v>0</v>
      </c>
      <c r="AO12" s="289">
        <f>IFERROR(AM12/AN12,0)</f>
        <v>0</v>
      </c>
      <c r="AP12" s="143">
        <v>0</v>
      </c>
      <c r="AQ12" s="143">
        <v>0</v>
      </c>
      <c r="AR12" s="289">
        <f>IFERROR(AP12/AQ12,0)</f>
        <v>0</v>
      </c>
      <c r="AS12" s="143">
        <v>0</v>
      </c>
      <c r="AT12" s="143">
        <v>0</v>
      </c>
      <c r="AU12" s="289">
        <f>IFERROR(AS12/AT12,0)</f>
        <v>0</v>
      </c>
      <c r="AV12" s="143">
        <v>0</v>
      </c>
      <c r="AW12" s="143">
        <v>0</v>
      </c>
      <c r="AX12" s="289">
        <f>IFERROR(AV12/AW12,0)</f>
        <v>0</v>
      </c>
      <c r="AY12" s="143"/>
      <c r="AZ12" s="143">
        <v>0</v>
      </c>
      <c r="BA12" s="289">
        <f>IFERROR(AY12/AZ12,0)</f>
        <v>0</v>
      </c>
      <c r="BB12" s="143">
        <v>0</v>
      </c>
      <c r="BC12" s="143">
        <v>0</v>
      </c>
      <c r="BD12" s="289">
        <f>IFERROR(BB12/BC12,0)</f>
        <v>0</v>
      </c>
      <c r="BE12" s="143">
        <v>0</v>
      </c>
      <c r="BF12" s="143">
        <v>0</v>
      </c>
      <c r="BG12" s="289">
        <f>IFERROR(BE12/BF12,0)</f>
        <v>0</v>
      </c>
      <c r="BH12" s="143">
        <v>0</v>
      </c>
      <c r="BI12" s="143">
        <v>0</v>
      </c>
      <c r="BJ12" s="289">
        <f>IFERROR(BH12/BI12,0)</f>
        <v>0</v>
      </c>
    </row>
    <row r="13" spans="2:68" s="138" customFormat="1" ht="25.5" x14ac:dyDescent="0.2">
      <c r="B13" s="280"/>
      <c r="C13" s="286" t="s">
        <v>202</v>
      </c>
      <c r="D13" s="219">
        <f>L13+S13+AL13</f>
        <v>0</v>
      </c>
      <c r="E13" s="336"/>
      <c r="F13" s="91"/>
      <c r="G13" s="91"/>
      <c r="H13" s="91"/>
      <c r="I13" s="91"/>
      <c r="J13" s="91"/>
      <c r="K13" s="91"/>
      <c r="L13" s="219">
        <f>M13+P13</f>
        <v>0</v>
      </c>
      <c r="M13" s="143">
        <v>0</v>
      </c>
      <c r="N13" s="143">
        <v>0</v>
      </c>
      <c r="O13" s="289">
        <f>IFERROR(M13/N13,0)</f>
        <v>0</v>
      </c>
      <c r="P13" s="143">
        <v>0</v>
      </c>
      <c r="Q13" s="143">
        <v>0</v>
      </c>
      <c r="R13" s="289">
        <f>IFERROR(P13/Q13,0)</f>
        <v>0</v>
      </c>
      <c r="S13" s="219">
        <f>T13+W13+Z13+AC13+AF13+AI13</f>
        <v>0</v>
      </c>
      <c r="T13" s="143">
        <v>0</v>
      </c>
      <c r="U13" s="143">
        <v>0</v>
      </c>
      <c r="V13" s="289">
        <f>IFERROR(T13/U13,0)</f>
        <v>0</v>
      </c>
      <c r="W13" s="143">
        <v>0</v>
      </c>
      <c r="X13" s="143">
        <v>0</v>
      </c>
      <c r="Y13" s="289">
        <f>IFERROR(W13/X13,0)</f>
        <v>0</v>
      </c>
      <c r="Z13" s="143">
        <v>0</v>
      </c>
      <c r="AA13" s="143">
        <v>0</v>
      </c>
      <c r="AB13" s="289">
        <f>IFERROR(Z13/AA13,0)</f>
        <v>0</v>
      </c>
      <c r="AC13" s="143">
        <v>0</v>
      </c>
      <c r="AD13" s="143">
        <v>0</v>
      </c>
      <c r="AE13" s="289">
        <f>IFERROR(AC13/AD13,0)</f>
        <v>0</v>
      </c>
      <c r="AF13" s="143">
        <v>0</v>
      </c>
      <c r="AG13" s="143">
        <v>0</v>
      </c>
      <c r="AH13" s="289">
        <f>IFERROR(AF13/AG13,0)</f>
        <v>0</v>
      </c>
      <c r="AI13" s="143">
        <v>0</v>
      </c>
      <c r="AJ13" s="143">
        <v>0</v>
      </c>
      <c r="AK13" s="289">
        <f>IFERROR(AI13/AJ13,0)</f>
        <v>0</v>
      </c>
      <c r="AL13" s="219">
        <f>AM13+AP13+AS13+AV13+AY13+BB13+BE13+BH13</f>
        <v>0</v>
      </c>
      <c r="AM13" s="143">
        <v>0</v>
      </c>
      <c r="AN13" s="143">
        <v>0</v>
      </c>
      <c r="AO13" s="289">
        <f>IFERROR(AM13/AN13,0)</f>
        <v>0</v>
      </c>
      <c r="AP13" s="143">
        <v>0</v>
      </c>
      <c r="AQ13" s="143">
        <v>0</v>
      </c>
      <c r="AR13" s="289">
        <f>IFERROR(AP13/AQ13,0)</f>
        <v>0</v>
      </c>
      <c r="AS13" s="143">
        <v>0</v>
      </c>
      <c r="AT13" s="143">
        <v>0</v>
      </c>
      <c r="AU13" s="289">
        <f>IFERROR(AS13/AT13,0)</f>
        <v>0</v>
      </c>
      <c r="AV13" s="143">
        <v>0</v>
      </c>
      <c r="AW13" s="143">
        <v>0</v>
      </c>
      <c r="AX13" s="289">
        <f>IFERROR(AV13/AW13,0)</f>
        <v>0</v>
      </c>
      <c r="AY13" s="143"/>
      <c r="AZ13" s="143">
        <v>0</v>
      </c>
      <c r="BA13" s="289">
        <f>IFERROR(AY13/AZ13,0)</f>
        <v>0</v>
      </c>
      <c r="BB13" s="143">
        <v>0</v>
      </c>
      <c r="BC13" s="143">
        <v>0</v>
      </c>
      <c r="BD13" s="289">
        <f>IFERROR(BB13/BC13,0)</f>
        <v>0</v>
      </c>
      <c r="BE13" s="143">
        <v>0</v>
      </c>
      <c r="BF13" s="143">
        <v>0</v>
      </c>
      <c r="BG13" s="289">
        <f>IFERROR(BE13/BF13,0)</f>
        <v>0</v>
      </c>
      <c r="BH13" s="143">
        <v>0</v>
      </c>
      <c r="BI13" s="143">
        <v>0</v>
      </c>
      <c r="BJ13" s="289">
        <f>IFERROR(BH13/BI13,0)</f>
        <v>0</v>
      </c>
    </row>
    <row r="14" spans="2:68" s="138" customFormat="1" x14ac:dyDescent="0.2">
      <c r="B14" s="280"/>
      <c r="C14" s="286" t="s">
        <v>203</v>
      </c>
      <c r="D14" s="219">
        <f>L14+S14+AL14</f>
        <v>80.446601930000014</v>
      </c>
      <c r="E14" s="336" t="s">
        <v>19</v>
      </c>
      <c r="F14" s="91"/>
      <c r="G14" s="91"/>
      <c r="H14" s="91"/>
      <c r="I14" s="91"/>
      <c r="J14" s="91"/>
      <c r="K14" s="91"/>
      <c r="L14" s="219">
        <f>M14+P14</f>
        <v>80.446601930000014</v>
      </c>
      <c r="M14" s="143">
        <v>0</v>
      </c>
      <c r="N14" s="143">
        <v>0</v>
      </c>
      <c r="O14" s="289">
        <f>IFERROR(M14/N14,0)</f>
        <v>0</v>
      </c>
      <c r="P14" s="143">
        <v>80.446601930000014</v>
      </c>
      <c r="Q14" s="143">
        <v>138.56100000000001</v>
      </c>
      <c r="R14" s="289">
        <f>IFERROR(P14/Q14,0)</f>
        <v>0.58058618175388466</v>
      </c>
      <c r="S14" s="219">
        <f>T14+W14+Z14+AC14+AF14+AI14</f>
        <v>0</v>
      </c>
      <c r="T14" s="143">
        <v>0</v>
      </c>
      <c r="U14" s="143">
        <v>0</v>
      </c>
      <c r="V14" s="289">
        <f>IFERROR(T14/U14,0)</f>
        <v>0</v>
      </c>
      <c r="W14" s="143">
        <v>0</v>
      </c>
      <c r="X14" s="143">
        <v>0</v>
      </c>
      <c r="Y14" s="289">
        <f>IFERROR(W14/X14,0)</f>
        <v>0</v>
      </c>
      <c r="Z14" s="143">
        <v>0</v>
      </c>
      <c r="AA14" s="143">
        <v>0</v>
      </c>
      <c r="AB14" s="289">
        <f>IFERROR(Z14/AA14,0)</f>
        <v>0</v>
      </c>
      <c r="AC14" s="143">
        <v>0</v>
      </c>
      <c r="AD14" s="143">
        <v>0</v>
      </c>
      <c r="AE14" s="289">
        <f>IFERROR(AC14/AD14,0)</f>
        <v>0</v>
      </c>
      <c r="AF14" s="143">
        <v>0</v>
      </c>
      <c r="AG14" s="143">
        <v>0</v>
      </c>
      <c r="AH14" s="289">
        <f>IFERROR(AF14/AG14,0)</f>
        <v>0</v>
      </c>
      <c r="AI14" s="143">
        <v>0</v>
      </c>
      <c r="AJ14" s="143">
        <v>0</v>
      </c>
      <c r="AK14" s="289">
        <f>IFERROR(AI14/AJ14,0)</f>
        <v>0</v>
      </c>
      <c r="AL14" s="219">
        <f>AM14+AP14+AS14+AV14+AY14+BB14+BE14+BH14</f>
        <v>0</v>
      </c>
      <c r="AM14" s="143">
        <v>0</v>
      </c>
      <c r="AN14" s="143">
        <v>0</v>
      </c>
      <c r="AO14" s="289">
        <f>IFERROR(AM14/AN14,0)</f>
        <v>0</v>
      </c>
      <c r="AP14" s="143">
        <v>0</v>
      </c>
      <c r="AQ14" s="143">
        <v>0</v>
      </c>
      <c r="AR14" s="289">
        <f>IFERROR(AP14/AQ14,0)</f>
        <v>0</v>
      </c>
      <c r="AS14" s="143">
        <v>0</v>
      </c>
      <c r="AT14" s="143">
        <v>0</v>
      </c>
      <c r="AU14" s="289">
        <f>IFERROR(AS14/AT14,0)</f>
        <v>0</v>
      </c>
      <c r="AV14" s="143">
        <v>0</v>
      </c>
      <c r="AW14" s="143">
        <v>0</v>
      </c>
      <c r="AX14" s="289">
        <f>IFERROR(AV14/AW14,0)</f>
        <v>0</v>
      </c>
      <c r="AY14" s="143">
        <v>0</v>
      </c>
      <c r="AZ14" s="143">
        <v>0</v>
      </c>
      <c r="BA14" s="289">
        <f>IFERROR(AY14/AZ14,0)</f>
        <v>0</v>
      </c>
      <c r="BB14" s="143">
        <v>0</v>
      </c>
      <c r="BC14" s="143">
        <v>0</v>
      </c>
      <c r="BD14" s="289">
        <f>IFERROR(BB14/BC14,0)</f>
        <v>0</v>
      </c>
      <c r="BE14" s="143">
        <v>0</v>
      </c>
      <c r="BF14" s="143">
        <v>0</v>
      </c>
      <c r="BG14" s="289">
        <f>IFERROR(BE14/BF14,0)</f>
        <v>0</v>
      </c>
      <c r="BH14" s="143">
        <v>0</v>
      </c>
      <c r="BI14" s="143">
        <v>0</v>
      </c>
      <c r="BJ14" s="289">
        <f>IFERROR(BH14/BI14,0)</f>
        <v>0</v>
      </c>
    </row>
    <row r="15" spans="2:68" s="138" customFormat="1" x14ac:dyDescent="0.2">
      <c r="B15" s="280"/>
      <c r="C15" s="285" t="s">
        <v>108</v>
      </c>
      <c r="D15" s="287"/>
      <c r="E15" s="282"/>
      <c r="F15" s="282"/>
      <c r="G15" s="282"/>
      <c r="H15" s="282"/>
      <c r="I15" s="282"/>
      <c r="J15" s="282"/>
      <c r="K15" s="282"/>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row>
    <row r="16" spans="2:68" s="138" customFormat="1" x14ac:dyDescent="0.2">
      <c r="B16" s="280"/>
      <c r="C16" s="286" t="s">
        <v>109</v>
      </c>
      <c r="D16" s="219">
        <f>F16+I16</f>
        <v>0</v>
      </c>
      <c r="E16" s="280"/>
      <c r="F16" s="143"/>
      <c r="G16" s="143"/>
      <c r="H16" s="289">
        <f>IFERROR(F16/G16,0)</f>
        <v>0</v>
      </c>
      <c r="I16" s="143">
        <v>0</v>
      </c>
      <c r="J16" s="143">
        <v>0</v>
      </c>
      <c r="K16" s="289">
        <f>IFERROR(I16/J16,0)</f>
        <v>0</v>
      </c>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row>
    <row r="17" spans="2:62" s="138" customFormat="1" x14ac:dyDescent="0.2">
      <c r="B17" s="280"/>
      <c r="C17" s="288" t="s">
        <v>110</v>
      </c>
      <c r="D17" s="287"/>
      <c r="E17" s="282"/>
      <c r="F17" s="281"/>
      <c r="G17" s="281"/>
      <c r="H17" s="290"/>
      <c r="I17" s="281"/>
      <c r="J17" s="281"/>
      <c r="K17" s="290"/>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row>
    <row r="18" spans="2:62" s="138" customFormat="1" x14ac:dyDescent="0.2">
      <c r="B18" s="280"/>
      <c r="C18" s="286" t="s">
        <v>111</v>
      </c>
      <c r="D18" s="219">
        <f>F18+I18</f>
        <v>27001.299917190008</v>
      </c>
      <c r="E18" s="280" t="s">
        <v>19</v>
      </c>
      <c r="F18" s="143">
        <v>27001.299917190008</v>
      </c>
      <c r="G18" s="143">
        <v>83603</v>
      </c>
      <c r="H18" s="289">
        <f>IFERROR(F18/G18,0)</f>
        <v>0.32297046657643874</v>
      </c>
      <c r="I18" s="143">
        <v>0</v>
      </c>
      <c r="J18" s="143">
        <v>0</v>
      </c>
      <c r="K18" s="289">
        <f>IFERROR(I18/J18,0)</f>
        <v>0</v>
      </c>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c r="BA18" s="91"/>
      <c r="BB18" s="91"/>
      <c r="BC18" s="91"/>
      <c r="BD18" s="91"/>
      <c r="BE18" s="91"/>
      <c r="BF18" s="91"/>
      <c r="BG18" s="91"/>
      <c r="BH18" s="91"/>
      <c r="BI18" s="91"/>
      <c r="BJ18" s="91"/>
    </row>
    <row r="19" spans="2:62" s="138" customFormat="1" x14ac:dyDescent="0.2">
      <c r="B19" s="280"/>
      <c r="C19" s="285" t="s">
        <v>384</v>
      </c>
      <c r="D19" s="219">
        <f>F19+I19</f>
        <v>0</v>
      </c>
      <c r="E19" s="280"/>
      <c r="F19" s="143">
        <v>0</v>
      </c>
      <c r="G19" s="113"/>
      <c r="H19" s="114"/>
      <c r="I19" s="143">
        <v>0</v>
      </c>
      <c r="J19" s="113"/>
      <c r="K19" s="114"/>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c r="BE19" s="91"/>
      <c r="BF19" s="91"/>
      <c r="BG19" s="91"/>
      <c r="BH19" s="91"/>
      <c r="BI19" s="91"/>
      <c r="BJ19" s="91"/>
    </row>
    <row r="20" spans="2:62" s="138" customFormat="1" x14ac:dyDescent="0.2">
      <c r="B20" s="280"/>
      <c r="C20" s="285" t="s">
        <v>42</v>
      </c>
      <c r="D20" s="222">
        <f>SUM(D12:D19)</f>
        <v>56202.003105160009</v>
      </c>
      <c r="E20" s="283"/>
      <c r="F20" s="222">
        <f>SUM(F12:F19)</f>
        <v>27001.299917190008</v>
      </c>
      <c r="G20" s="222">
        <f>SUM(G12:G19)</f>
        <v>83603</v>
      </c>
      <c r="H20" s="291"/>
      <c r="I20" s="222">
        <f>SUM(I12:I19)</f>
        <v>0</v>
      </c>
      <c r="J20" s="222">
        <f>SUM(J12:J19)</f>
        <v>0</v>
      </c>
      <c r="K20" s="291"/>
      <c r="L20" s="222">
        <f>SUM(L12:L19)</f>
        <v>29200.703187970001</v>
      </c>
      <c r="M20" s="222">
        <f>SUM(M12:M19)</f>
        <v>29120.256586039999</v>
      </c>
      <c r="N20" s="222">
        <f>SUM(N12:N19)</f>
        <v>36744.485999999997</v>
      </c>
      <c r="O20" s="222"/>
      <c r="P20" s="222">
        <f>SUM(P12:P19)</f>
        <v>80.446601930000014</v>
      </c>
      <c r="Q20" s="222">
        <f>SUM(Q12:Q19)</f>
        <v>138.56100000000001</v>
      </c>
      <c r="R20" s="222"/>
      <c r="S20" s="222">
        <f>SUM(S12:S19)</f>
        <v>0</v>
      </c>
      <c r="T20" s="222">
        <f>SUM(T12:T19)</f>
        <v>0</v>
      </c>
      <c r="U20" s="222">
        <f>SUM(U12:U19)</f>
        <v>0</v>
      </c>
      <c r="V20" s="222"/>
      <c r="W20" s="222">
        <f>SUM(W12:W19)</f>
        <v>0</v>
      </c>
      <c r="X20" s="222">
        <f>SUM(X12:X19)</f>
        <v>0</v>
      </c>
      <c r="Y20" s="222"/>
      <c r="Z20" s="222">
        <f>SUM(Z12:Z19)</f>
        <v>0</v>
      </c>
      <c r="AA20" s="222">
        <f>SUM(AA12:AA19)</f>
        <v>0</v>
      </c>
      <c r="AB20" s="222"/>
      <c r="AC20" s="222">
        <f>SUM(AC12:AC19)</f>
        <v>0</v>
      </c>
      <c r="AD20" s="222">
        <f>SUM(AD12:AD19)</f>
        <v>0</v>
      </c>
      <c r="AE20" s="222"/>
      <c r="AF20" s="222">
        <f>SUM(AF12:AF19)</f>
        <v>0</v>
      </c>
      <c r="AG20" s="222">
        <f>SUM(AG12:AG19)</f>
        <v>0</v>
      </c>
      <c r="AH20" s="222"/>
      <c r="AI20" s="222">
        <f>SUM(AI12:AI19)</f>
        <v>0</v>
      </c>
      <c r="AJ20" s="222">
        <f>SUM(AJ12:AJ19)</f>
        <v>0</v>
      </c>
      <c r="AK20" s="222"/>
      <c r="AL20" s="222">
        <f>SUM(AL12:AL19)</f>
        <v>0</v>
      </c>
      <c r="AM20" s="222">
        <f>SUM(AM12:AM19)</f>
        <v>0</v>
      </c>
      <c r="AN20" s="222">
        <f>SUM(AN12:AN19)</f>
        <v>0</v>
      </c>
      <c r="AO20" s="222"/>
      <c r="AP20" s="222">
        <f>SUM(AP12:AP19)</f>
        <v>0</v>
      </c>
      <c r="AQ20" s="222">
        <f>SUM(AQ12:AQ19)</f>
        <v>0</v>
      </c>
      <c r="AR20" s="222"/>
      <c r="AS20" s="222">
        <f>SUM(AS12:AS19)</f>
        <v>0</v>
      </c>
      <c r="AT20" s="222">
        <f>SUM(AT12:AT19)</f>
        <v>0</v>
      </c>
      <c r="AU20" s="222"/>
      <c r="AV20" s="222">
        <f>SUM(AV12:AV19)</f>
        <v>0</v>
      </c>
      <c r="AW20" s="222">
        <f>SUM(AW12:AW19)</f>
        <v>0</v>
      </c>
      <c r="AX20" s="222"/>
      <c r="AY20" s="222">
        <f>SUM(AY12:AY19)</f>
        <v>0</v>
      </c>
      <c r="AZ20" s="222">
        <f>SUM(AZ12:AZ19)</f>
        <v>0</v>
      </c>
      <c r="BA20" s="222"/>
      <c r="BB20" s="222">
        <f>SUM(BB12:BB19)</f>
        <v>0</v>
      </c>
      <c r="BC20" s="222">
        <f>SUM(BC12:BC19)</f>
        <v>0</v>
      </c>
      <c r="BD20" s="222"/>
      <c r="BE20" s="222">
        <f>SUM(BE12:BE19)</f>
        <v>0</v>
      </c>
      <c r="BF20" s="222">
        <f>SUM(BF12:BF19)</f>
        <v>0</v>
      </c>
      <c r="BG20" s="222"/>
      <c r="BH20" s="222">
        <f>SUM(BH12:BH19)</f>
        <v>0</v>
      </c>
      <c r="BI20" s="222">
        <f>SUM(BI12:BI19)</f>
        <v>0</v>
      </c>
      <c r="BJ20" s="292"/>
    </row>
    <row r="21" spans="2:62" x14ac:dyDescent="0.2">
      <c r="B21" s="138"/>
      <c r="C21" s="138"/>
      <c r="D21" s="138"/>
      <c r="E21" s="138"/>
      <c r="F21" s="138"/>
    </row>
    <row r="22" spans="2:62" x14ac:dyDescent="0.2">
      <c r="B22" s="138"/>
      <c r="C22" s="138"/>
      <c r="E22" s="138"/>
      <c r="F22" s="138"/>
    </row>
    <row r="23" spans="2:62" x14ac:dyDescent="0.2">
      <c r="B23" s="138"/>
      <c r="C23" s="138"/>
      <c r="E23" s="138"/>
      <c r="F23" s="138"/>
    </row>
    <row r="24" spans="2:62" x14ac:dyDescent="0.2">
      <c r="B24" s="138"/>
      <c r="C24" s="138"/>
      <c r="E24" s="138"/>
      <c r="F24" s="138"/>
    </row>
    <row r="25" spans="2:62" x14ac:dyDescent="0.2">
      <c r="B25" s="138"/>
      <c r="C25" s="138"/>
      <c r="E25" s="138"/>
      <c r="F25" s="138"/>
    </row>
    <row r="26" spans="2:62" x14ac:dyDescent="0.2">
      <c r="B26" s="138"/>
      <c r="C26" s="138"/>
      <c r="E26" s="138"/>
      <c r="F26" s="138"/>
    </row>
    <row r="27" spans="2:62" x14ac:dyDescent="0.2">
      <c r="B27" s="138"/>
      <c r="C27" s="138"/>
      <c r="E27" s="138"/>
      <c r="F27" s="138"/>
    </row>
    <row r="28" spans="2:62" x14ac:dyDescent="0.2">
      <c r="B28" s="138"/>
      <c r="C28" s="138"/>
      <c r="E28" s="138"/>
      <c r="F28" s="138"/>
    </row>
    <row r="29" spans="2:62" x14ac:dyDescent="0.2">
      <c r="B29" s="138"/>
      <c r="C29" s="138"/>
      <c r="E29" s="138"/>
      <c r="F29" s="138"/>
    </row>
    <row r="30" spans="2:62" x14ac:dyDescent="0.2">
      <c r="B30" s="138"/>
      <c r="C30" s="138"/>
      <c r="E30" s="138"/>
      <c r="F30" s="138"/>
    </row>
    <row r="31" spans="2:62" x14ac:dyDescent="0.2">
      <c r="B31" s="138"/>
      <c r="C31" s="138"/>
      <c r="E31" s="138"/>
      <c r="F31" s="138"/>
    </row>
    <row r="32" spans="2:62" ht="15" x14ac:dyDescent="0.2">
      <c r="B32" s="284"/>
      <c r="C32" s="138"/>
      <c r="E32" s="138"/>
      <c r="F32" s="138"/>
    </row>
    <row r="33" spans="2:6" ht="15" x14ac:dyDescent="0.2">
      <c r="B33" s="284"/>
      <c r="C33" s="284"/>
      <c r="E33" s="284"/>
      <c r="F33" s="284"/>
    </row>
    <row r="34" spans="2:6" ht="15" x14ac:dyDescent="0.2">
      <c r="B34" s="284"/>
      <c r="C34" s="284"/>
      <c r="E34" s="284"/>
      <c r="F34" s="284"/>
    </row>
    <row r="35" spans="2:6" ht="15" x14ac:dyDescent="0.2">
      <c r="B35" s="284"/>
      <c r="C35" s="284"/>
      <c r="E35" s="284"/>
      <c r="F35" s="284"/>
    </row>
    <row r="36" spans="2:6" ht="15" x14ac:dyDescent="0.2">
      <c r="B36" s="284"/>
      <c r="C36" s="284"/>
      <c r="D36" s="284"/>
      <c r="E36" s="284"/>
      <c r="F36" s="284"/>
    </row>
    <row r="37" spans="2:6" ht="15" x14ac:dyDescent="0.2">
      <c r="B37" s="284"/>
      <c r="C37" s="284"/>
      <c r="D37" s="284"/>
      <c r="E37" s="284"/>
      <c r="F37" s="284"/>
    </row>
    <row r="38" spans="2:6" ht="15" x14ac:dyDescent="0.2">
      <c r="B38" s="284"/>
      <c r="C38" s="284"/>
      <c r="D38" s="284"/>
      <c r="E38" s="284"/>
      <c r="F38" s="284"/>
    </row>
    <row r="39" spans="2:6" ht="15" x14ac:dyDescent="0.2">
      <c r="B39" s="284"/>
      <c r="C39" s="284"/>
      <c r="D39" s="284"/>
      <c r="E39" s="284"/>
      <c r="F39" s="284"/>
    </row>
    <row r="40" spans="2:6" ht="15" x14ac:dyDescent="0.2">
      <c r="B40" s="284"/>
      <c r="C40" s="284"/>
      <c r="D40" s="284"/>
      <c r="E40" s="284"/>
      <c r="F40" s="284"/>
    </row>
    <row r="41" spans="2:6" ht="15" x14ac:dyDescent="0.2">
      <c r="B41" s="284"/>
      <c r="C41" s="284"/>
      <c r="D41" s="284"/>
      <c r="E41" s="284"/>
      <c r="F41" s="284"/>
    </row>
    <row r="42" spans="2:6" ht="15" x14ac:dyDescent="0.2">
      <c r="B42" s="284"/>
      <c r="C42" s="284"/>
      <c r="D42" s="284"/>
      <c r="E42" s="284"/>
      <c r="F42" s="284"/>
    </row>
    <row r="43" spans="2:6" ht="15" x14ac:dyDescent="0.2">
      <c r="B43" s="284"/>
      <c r="C43" s="284"/>
      <c r="D43" s="284"/>
      <c r="E43" s="284"/>
      <c r="F43" s="284"/>
    </row>
    <row r="44" spans="2:6" ht="15" x14ac:dyDescent="0.2">
      <c r="B44" s="284"/>
      <c r="C44" s="284"/>
      <c r="D44" s="284"/>
      <c r="E44" s="284"/>
      <c r="F44" s="284"/>
    </row>
    <row r="45" spans="2:6" ht="15" x14ac:dyDescent="0.2">
      <c r="B45" s="284"/>
      <c r="C45" s="284"/>
      <c r="D45" s="284"/>
      <c r="E45" s="284"/>
      <c r="F45" s="284"/>
    </row>
    <row r="46" spans="2:6" ht="15" x14ac:dyDescent="0.2">
      <c r="B46" s="284"/>
      <c r="C46" s="284"/>
      <c r="D46" s="284"/>
      <c r="E46" s="284"/>
      <c r="F46" s="284"/>
    </row>
    <row r="47" spans="2:6" ht="15" x14ac:dyDescent="0.2">
      <c r="B47" s="284"/>
      <c r="C47" s="284"/>
      <c r="D47" s="284"/>
      <c r="E47" s="284"/>
      <c r="F47" s="284"/>
    </row>
    <row r="48" spans="2:6" ht="15" x14ac:dyDescent="0.2">
      <c r="B48" s="284"/>
      <c r="C48" s="284"/>
      <c r="D48" s="284"/>
      <c r="E48" s="284"/>
      <c r="F48" s="284"/>
    </row>
    <row r="49" spans="2:6" ht="15" x14ac:dyDescent="0.2">
      <c r="B49" s="284"/>
      <c r="C49" s="284"/>
      <c r="D49" s="284"/>
      <c r="E49" s="284"/>
      <c r="F49" s="284"/>
    </row>
    <row r="50" spans="2:6" ht="15" x14ac:dyDescent="0.2">
      <c r="B50" s="284"/>
      <c r="C50" s="284"/>
      <c r="D50" s="284"/>
      <c r="E50" s="284"/>
      <c r="F50" s="284"/>
    </row>
    <row r="51" spans="2:6" ht="15" x14ac:dyDescent="0.2">
      <c r="B51" s="284"/>
      <c r="C51" s="284"/>
      <c r="D51" s="284"/>
      <c r="E51" s="284"/>
      <c r="F51" s="284"/>
    </row>
    <row r="52" spans="2:6" ht="15" x14ac:dyDescent="0.2">
      <c r="B52" s="284"/>
      <c r="C52" s="284"/>
      <c r="D52" s="284"/>
      <c r="E52" s="284"/>
      <c r="F52" s="284"/>
    </row>
    <row r="53" spans="2:6" ht="15" x14ac:dyDescent="0.2">
      <c r="B53" s="284"/>
      <c r="C53" s="284"/>
      <c r="D53" s="284"/>
      <c r="E53" s="284"/>
      <c r="F53" s="284"/>
    </row>
    <row r="54" spans="2:6" ht="15" x14ac:dyDescent="0.2">
      <c r="B54" s="284"/>
      <c r="C54" s="284"/>
      <c r="D54" s="284"/>
      <c r="E54" s="284"/>
      <c r="F54" s="284"/>
    </row>
    <row r="55" spans="2:6" ht="15" x14ac:dyDescent="0.2">
      <c r="B55" s="284"/>
      <c r="C55" s="284"/>
      <c r="D55" s="284"/>
      <c r="E55" s="284"/>
      <c r="F55" s="284"/>
    </row>
    <row r="56" spans="2:6" ht="15" x14ac:dyDescent="0.2">
      <c r="B56" s="284"/>
      <c r="C56" s="284"/>
      <c r="D56" s="284"/>
      <c r="E56" s="284"/>
      <c r="F56" s="284"/>
    </row>
    <row r="57" spans="2:6" ht="15" x14ac:dyDescent="0.2">
      <c r="B57" s="284"/>
      <c r="C57" s="284"/>
      <c r="D57" s="284"/>
      <c r="E57" s="284"/>
      <c r="F57" s="284"/>
    </row>
    <row r="58" spans="2:6" ht="15" x14ac:dyDescent="0.2">
      <c r="B58" s="284"/>
      <c r="C58" s="284"/>
      <c r="D58" s="284"/>
      <c r="E58" s="284"/>
      <c r="F58" s="284"/>
    </row>
    <row r="59" spans="2:6" ht="15" x14ac:dyDescent="0.2">
      <c r="B59" s="284"/>
      <c r="C59" s="284"/>
      <c r="D59" s="284"/>
      <c r="E59" s="284"/>
      <c r="F59" s="284"/>
    </row>
    <row r="60" spans="2:6" ht="15" x14ac:dyDescent="0.2">
      <c r="B60" s="284"/>
      <c r="C60" s="284"/>
      <c r="D60" s="284"/>
      <c r="E60" s="284"/>
      <c r="F60" s="284"/>
    </row>
    <row r="61" spans="2:6" ht="15" x14ac:dyDescent="0.2">
      <c r="B61" s="284"/>
      <c r="C61" s="284"/>
      <c r="D61" s="284"/>
      <c r="E61" s="284"/>
      <c r="F61" s="284"/>
    </row>
    <row r="62" spans="2:6" ht="15" x14ac:dyDescent="0.2">
      <c r="B62" s="284"/>
      <c r="C62" s="284"/>
      <c r="D62" s="284"/>
      <c r="E62" s="284"/>
      <c r="F62" s="284"/>
    </row>
    <row r="63" spans="2:6" ht="15" x14ac:dyDescent="0.2">
      <c r="B63" s="284"/>
      <c r="C63" s="284"/>
      <c r="D63" s="284"/>
      <c r="E63" s="284"/>
      <c r="F63" s="284"/>
    </row>
    <row r="64" spans="2:6" ht="15" x14ac:dyDescent="0.2">
      <c r="B64" s="284"/>
      <c r="C64" s="284"/>
      <c r="D64" s="284"/>
      <c r="E64" s="284"/>
      <c r="F64" s="284"/>
    </row>
    <row r="65" spans="2:6" ht="15" x14ac:dyDescent="0.2">
      <c r="B65" s="284"/>
      <c r="C65" s="284"/>
      <c r="D65" s="284"/>
      <c r="E65" s="284"/>
      <c r="F65" s="284"/>
    </row>
    <row r="66" spans="2:6" ht="15" x14ac:dyDescent="0.2">
      <c r="B66" s="284"/>
      <c r="C66" s="284"/>
      <c r="D66" s="284"/>
      <c r="E66" s="284"/>
      <c r="F66" s="284"/>
    </row>
    <row r="67" spans="2:6" ht="15" x14ac:dyDescent="0.2">
      <c r="B67" s="284"/>
      <c r="C67" s="284"/>
      <c r="D67" s="284"/>
      <c r="E67" s="284"/>
      <c r="F67" s="284"/>
    </row>
    <row r="68" spans="2:6" ht="15" x14ac:dyDescent="0.2">
      <c r="B68" s="284"/>
      <c r="C68" s="284"/>
      <c r="D68" s="284"/>
      <c r="E68" s="284"/>
      <c r="F68" s="284"/>
    </row>
    <row r="69" spans="2:6" ht="15" x14ac:dyDescent="0.2">
      <c r="B69" s="284"/>
      <c r="C69" s="284"/>
      <c r="D69" s="284"/>
      <c r="E69" s="284"/>
      <c r="F69" s="284"/>
    </row>
    <row r="70" spans="2:6" ht="15" x14ac:dyDescent="0.2">
      <c r="B70" s="284"/>
      <c r="C70" s="284"/>
      <c r="D70" s="284"/>
      <c r="E70" s="284"/>
      <c r="F70" s="284"/>
    </row>
    <row r="71" spans="2:6" ht="15" x14ac:dyDescent="0.2">
      <c r="B71" s="284"/>
      <c r="C71" s="284"/>
      <c r="D71" s="284"/>
      <c r="E71" s="284"/>
      <c r="F71" s="284"/>
    </row>
    <row r="72" spans="2:6" ht="15" x14ac:dyDescent="0.2">
      <c r="B72" s="284"/>
      <c r="C72" s="284"/>
      <c r="D72" s="284"/>
      <c r="E72" s="284"/>
      <c r="F72" s="284"/>
    </row>
    <row r="73" spans="2:6" ht="15" x14ac:dyDescent="0.2">
      <c r="B73" s="284"/>
      <c r="C73" s="284"/>
      <c r="D73" s="284"/>
      <c r="E73" s="284"/>
      <c r="F73" s="284"/>
    </row>
    <row r="74" spans="2:6" ht="15" x14ac:dyDescent="0.2">
      <c r="B74" s="284"/>
      <c r="C74" s="284"/>
      <c r="D74" s="284"/>
      <c r="E74" s="284"/>
      <c r="F74" s="284"/>
    </row>
    <row r="75" spans="2:6" ht="15" x14ac:dyDescent="0.2">
      <c r="B75" s="284"/>
      <c r="C75" s="284"/>
      <c r="D75" s="284"/>
      <c r="E75" s="284"/>
      <c r="F75" s="284"/>
    </row>
    <row r="76" spans="2:6" ht="15" x14ac:dyDescent="0.2">
      <c r="B76" s="284"/>
      <c r="C76" s="284"/>
      <c r="D76" s="284"/>
      <c r="E76" s="284"/>
      <c r="F76" s="284"/>
    </row>
    <row r="77" spans="2:6" ht="15" x14ac:dyDescent="0.2">
      <c r="B77" s="284"/>
      <c r="C77" s="284"/>
      <c r="D77" s="284"/>
      <c r="E77" s="284"/>
      <c r="F77" s="284"/>
    </row>
    <row r="78" spans="2:6" ht="15" x14ac:dyDescent="0.2">
      <c r="B78" s="284"/>
      <c r="C78" s="284"/>
      <c r="D78" s="284"/>
      <c r="E78" s="284"/>
      <c r="F78" s="284"/>
    </row>
    <row r="79" spans="2:6" ht="15" x14ac:dyDescent="0.2">
      <c r="B79" s="284"/>
      <c r="C79" s="284"/>
      <c r="D79" s="284"/>
      <c r="E79" s="284"/>
      <c r="F79" s="284"/>
    </row>
    <row r="80" spans="2:6" ht="15" x14ac:dyDescent="0.2">
      <c r="B80" s="284"/>
      <c r="C80" s="284"/>
      <c r="D80" s="284"/>
      <c r="E80" s="284"/>
      <c r="F80" s="284"/>
    </row>
    <row r="81" spans="2:6" ht="15" x14ac:dyDescent="0.2">
      <c r="B81" s="284"/>
      <c r="C81" s="284"/>
      <c r="D81" s="284"/>
      <c r="E81" s="284"/>
      <c r="F81" s="284"/>
    </row>
    <row r="82" spans="2:6" ht="15" x14ac:dyDescent="0.2">
      <c r="B82" s="284"/>
      <c r="C82" s="284"/>
      <c r="D82" s="284"/>
      <c r="E82" s="284"/>
      <c r="F82" s="284"/>
    </row>
    <row r="83" spans="2:6" ht="15" x14ac:dyDescent="0.2">
      <c r="B83" s="284"/>
      <c r="C83" s="284"/>
      <c r="D83" s="284"/>
      <c r="E83" s="284"/>
      <c r="F83" s="284"/>
    </row>
    <row r="84" spans="2:6" ht="15" x14ac:dyDescent="0.2">
      <c r="B84" s="284"/>
      <c r="C84" s="284"/>
      <c r="D84" s="284"/>
      <c r="E84" s="284"/>
      <c r="F84" s="284"/>
    </row>
    <row r="85" spans="2:6" ht="15" x14ac:dyDescent="0.2">
      <c r="B85" s="284"/>
      <c r="C85" s="284"/>
      <c r="D85" s="284"/>
      <c r="E85" s="284"/>
      <c r="F85" s="284"/>
    </row>
    <row r="86" spans="2:6" ht="15" x14ac:dyDescent="0.2">
      <c r="B86" s="284"/>
      <c r="C86" s="284"/>
      <c r="D86" s="284"/>
      <c r="E86" s="284"/>
      <c r="F86" s="284"/>
    </row>
    <row r="87" spans="2:6" ht="15" x14ac:dyDescent="0.2">
      <c r="B87" s="284"/>
      <c r="C87" s="284"/>
      <c r="D87" s="284"/>
      <c r="E87" s="284"/>
      <c r="F87" s="284"/>
    </row>
    <row r="88" spans="2:6" ht="15" x14ac:dyDescent="0.2">
      <c r="B88" s="284"/>
      <c r="C88" s="284"/>
      <c r="D88" s="284"/>
      <c r="E88" s="284"/>
      <c r="F88" s="284"/>
    </row>
    <row r="89" spans="2:6" ht="15" x14ac:dyDescent="0.2">
      <c r="B89" s="284"/>
      <c r="C89" s="284"/>
      <c r="D89" s="284"/>
      <c r="E89" s="284"/>
      <c r="F89" s="284"/>
    </row>
    <row r="90" spans="2:6" ht="15" x14ac:dyDescent="0.2">
      <c r="B90" s="284"/>
      <c r="C90" s="284"/>
      <c r="D90" s="284"/>
      <c r="E90" s="284"/>
      <c r="F90" s="284"/>
    </row>
    <row r="91" spans="2:6" ht="15" x14ac:dyDescent="0.2">
      <c r="B91" s="284"/>
      <c r="C91" s="284"/>
      <c r="D91" s="284"/>
      <c r="E91" s="284"/>
      <c r="F91" s="284"/>
    </row>
    <row r="92" spans="2:6" ht="15" x14ac:dyDescent="0.2">
      <c r="B92" s="284"/>
      <c r="C92" s="284"/>
      <c r="D92" s="284"/>
      <c r="E92" s="284"/>
      <c r="F92" s="284"/>
    </row>
    <row r="93" spans="2:6" ht="15" x14ac:dyDescent="0.2">
      <c r="B93" s="284"/>
      <c r="C93" s="284"/>
      <c r="D93" s="284"/>
      <c r="E93" s="284"/>
      <c r="F93" s="284"/>
    </row>
    <row r="94" spans="2:6" ht="15" x14ac:dyDescent="0.2">
      <c r="B94" s="284"/>
      <c r="C94" s="284"/>
      <c r="D94" s="284"/>
      <c r="E94" s="284"/>
      <c r="F94" s="284"/>
    </row>
    <row r="95" spans="2:6" ht="15" x14ac:dyDescent="0.2">
      <c r="B95" s="284"/>
      <c r="C95" s="284"/>
      <c r="D95" s="284"/>
      <c r="E95" s="284"/>
      <c r="F95" s="284"/>
    </row>
    <row r="96" spans="2:6" ht="15" x14ac:dyDescent="0.2">
      <c r="B96" s="284"/>
      <c r="C96" s="284"/>
      <c r="D96" s="284"/>
      <c r="E96" s="284"/>
      <c r="F96" s="284"/>
    </row>
    <row r="97" spans="2:6" ht="15" x14ac:dyDescent="0.2">
      <c r="B97" s="284"/>
      <c r="C97" s="284"/>
      <c r="D97" s="284"/>
      <c r="E97" s="284"/>
      <c r="F97" s="284"/>
    </row>
    <row r="98" spans="2:6" ht="15" x14ac:dyDescent="0.2">
      <c r="B98" s="284"/>
      <c r="C98" s="284"/>
      <c r="D98" s="284"/>
      <c r="E98" s="284"/>
      <c r="F98" s="284"/>
    </row>
    <row r="99" spans="2:6" ht="15" x14ac:dyDescent="0.2">
      <c r="B99" s="284"/>
      <c r="C99" s="284"/>
      <c r="D99" s="284"/>
      <c r="E99" s="284"/>
      <c r="F99" s="284"/>
    </row>
    <row r="100" spans="2:6" ht="15" x14ac:dyDescent="0.2">
      <c r="B100" s="284"/>
      <c r="C100" s="284"/>
      <c r="D100" s="284"/>
      <c r="E100" s="284"/>
      <c r="F100" s="284"/>
    </row>
    <row r="101" spans="2:6" ht="15" x14ac:dyDescent="0.2">
      <c r="B101" s="284"/>
      <c r="C101" s="284"/>
      <c r="D101" s="284"/>
      <c r="E101" s="284"/>
      <c r="F101" s="284"/>
    </row>
    <row r="102" spans="2:6" ht="15" x14ac:dyDescent="0.2">
      <c r="B102" s="284"/>
      <c r="C102" s="284"/>
      <c r="D102" s="284"/>
      <c r="E102" s="284"/>
      <c r="F102" s="284"/>
    </row>
    <row r="103" spans="2:6" ht="15" x14ac:dyDescent="0.2">
      <c r="B103" s="284"/>
      <c r="C103" s="284"/>
      <c r="D103" s="284"/>
      <c r="E103" s="284"/>
      <c r="F103" s="284"/>
    </row>
    <row r="104" spans="2:6" ht="15" x14ac:dyDescent="0.2">
      <c r="B104" s="284"/>
      <c r="C104" s="284"/>
      <c r="D104" s="284"/>
      <c r="E104" s="284"/>
      <c r="F104" s="284"/>
    </row>
    <row r="105" spans="2:6" ht="15" x14ac:dyDescent="0.2">
      <c r="B105" s="284"/>
      <c r="C105" s="284"/>
      <c r="D105" s="284"/>
      <c r="E105" s="284"/>
      <c r="F105" s="284"/>
    </row>
    <row r="106" spans="2:6" ht="15" x14ac:dyDescent="0.2">
      <c r="B106" s="284"/>
      <c r="C106" s="284"/>
      <c r="D106" s="284"/>
      <c r="E106" s="284"/>
      <c r="F106" s="284"/>
    </row>
    <row r="107" spans="2:6" ht="15" x14ac:dyDescent="0.2">
      <c r="B107" s="284"/>
      <c r="C107" s="284"/>
      <c r="D107" s="284"/>
      <c r="E107" s="284"/>
      <c r="F107" s="284"/>
    </row>
    <row r="108" spans="2:6" ht="15" x14ac:dyDescent="0.2">
      <c r="B108" s="284"/>
      <c r="C108" s="284"/>
      <c r="D108" s="284"/>
      <c r="E108" s="284"/>
      <c r="F108" s="284"/>
    </row>
    <row r="109" spans="2:6" ht="15" x14ac:dyDescent="0.2">
      <c r="B109" s="284"/>
      <c r="C109" s="284"/>
      <c r="D109" s="284"/>
      <c r="E109" s="284"/>
      <c r="F109" s="284"/>
    </row>
    <row r="110" spans="2:6" ht="15" x14ac:dyDescent="0.2">
      <c r="B110" s="284"/>
      <c r="C110" s="284"/>
      <c r="D110" s="284"/>
      <c r="E110" s="284"/>
      <c r="F110" s="284"/>
    </row>
    <row r="111" spans="2:6" ht="15" x14ac:dyDescent="0.2">
      <c r="C111" s="284"/>
      <c r="D111" s="284"/>
      <c r="E111" s="284"/>
      <c r="F111" s="284"/>
    </row>
  </sheetData>
  <sheetProtection sheet="1" formatCells="0" formatColumns="0" formatRows="0"/>
  <mergeCells count="29">
    <mergeCell ref="AY8:BD8"/>
    <mergeCell ref="AS8:AX8"/>
    <mergeCell ref="Z9:AB9"/>
    <mergeCell ref="AY9:BA9"/>
    <mergeCell ref="AL7:BJ7"/>
    <mergeCell ref="AF9:AH9"/>
    <mergeCell ref="BB9:BD9"/>
    <mergeCell ref="BE8:BJ8"/>
    <mergeCell ref="AV9:AX9"/>
    <mergeCell ref="AI9:AK9"/>
    <mergeCell ref="AS9:AU9"/>
    <mergeCell ref="AM9:AO9"/>
    <mergeCell ref="AM8:AR8"/>
    <mergeCell ref="AP9:AR9"/>
    <mergeCell ref="I9:K9"/>
    <mergeCell ref="B1:F1"/>
    <mergeCell ref="B5:F5"/>
    <mergeCell ref="S7:AK7"/>
    <mergeCell ref="L7:R7"/>
    <mergeCell ref="AC9:AE9"/>
    <mergeCell ref="AF8:AJ8"/>
    <mergeCell ref="F7:K7"/>
    <mergeCell ref="P9:R9"/>
    <mergeCell ref="F9:H9"/>
    <mergeCell ref="M9:O9"/>
    <mergeCell ref="Z8:AE8"/>
    <mergeCell ref="T8:Y8"/>
    <mergeCell ref="W9:Y9"/>
    <mergeCell ref="T9:V9"/>
  </mergeCells>
  <dataValidations count="1">
    <dataValidation type="list" allowBlank="1" showInputMessage="1" showErrorMessage="1" sqref="E12:E14 E16 E18:E19" xr:uid="{00000000-0002-0000-1100-000000000000}">
      <formula1>rYesNo</formula1>
    </dataValidation>
  </dataValidations>
  <pageMargins left="0.75" right="0.75" top="1" bottom="1" header="0.5" footer="0.5"/>
  <pageSetup paperSize="9" scale="21" orientation="landscape" verticalDpi="2"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B1:I13"/>
  <sheetViews>
    <sheetView workbookViewId="0"/>
  </sheetViews>
  <sheetFormatPr defaultRowHeight="12.75" x14ac:dyDescent="0.2"/>
  <cols>
    <col min="1" max="1" width="12" style="37" customWidth="1"/>
    <col min="2" max="2" width="34.28515625" style="37" customWidth="1"/>
    <col min="3" max="3" width="16.42578125" style="37" customWidth="1"/>
    <col min="4" max="4" width="50.28515625" style="37" customWidth="1"/>
    <col min="5" max="5" width="20.140625" style="37" customWidth="1"/>
    <col min="6" max="6" width="5.7109375" style="37" customWidth="1"/>
    <col min="7" max="9" width="19.85546875" style="37" customWidth="1"/>
    <col min="10" max="10" width="18.28515625" style="37" customWidth="1"/>
    <col min="11" max="16384" width="9.140625" style="37"/>
  </cols>
  <sheetData>
    <row r="1" spans="2:9" ht="20.25" x14ac:dyDescent="0.3">
      <c r="B1" s="38" t="s">
        <v>385</v>
      </c>
      <c r="C1" s="36"/>
      <c r="D1" s="36"/>
      <c r="E1" s="36"/>
      <c r="F1" s="36"/>
      <c r="G1" s="36"/>
      <c r="H1" s="36"/>
      <c r="I1" s="36"/>
    </row>
    <row r="2" spans="2:9" ht="15" x14ac:dyDescent="0.25">
      <c r="B2" s="87" t="str">
        <f>Tradingname</f>
        <v>SEA Gas Partnership</v>
      </c>
      <c r="C2" s="88"/>
    </row>
    <row r="3" spans="2:9" ht="18" customHeight="1" x14ac:dyDescent="0.45">
      <c r="B3" s="89" t="s">
        <v>37</v>
      </c>
      <c r="C3" s="90">
        <f>Yearending</f>
        <v>45107</v>
      </c>
      <c r="D3" s="71"/>
      <c r="E3" s="71"/>
    </row>
    <row r="4" spans="2:9" ht="20.25" x14ac:dyDescent="0.3">
      <c r="B4" s="35"/>
    </row>
    <row r="5" spans="2:9" ht="15.75" x14ac:dyDescent="0.25">
      <c r="B5" s="46" t="s">
        <v>386</v>
      </c>
    </row>
    <row r="6" spans="2:9" x14ac:dyDescent="0.2">
      <c r="B6" s="39"/>
      <c r="C6" s="42"/>
      <c r="D6" s="42"/>
      <c r="E6" s="42"/>
      <c r="G6" s="47"/>
      <c r="H6" s="44"/>
      <c r="I6" s="44"/>
    </row>
    <row r="7" spans="2:9" ht="57" customHeight="1" x14ac:dyDescent="0.2">
      <c r="B7" s="450" t="s">
        <v>387</v>
      </c>
      <c r="C7" s="451"/>
      <c r="D7" s="451"/>
      <c r="E7" s="452"/>
    </row>
    <row r="8" spans="2:9" ht="13.5" customHeight="1" x14ac:dyDescent="0.2">
      <c r="B8" s="449"/>
      <c r="C8" s="449"/>
      <c r="D8" s="449"/>
      <c r="E8" s="449"/>
    </row>
    <row r="9" spans="2:9" ht="13.5" customHeight="1" x14ac:dyDescent="0.2">
      <c r="B9" s="449"/>
      <c r="C9" s="449"/>
      <c r="D9" s="449"/>
      <c r="E9" s="449"/>
    </row>
    <row r="10" spans="2:9" ht="13.5" customHeight="1" x14ac:dyDescent="0.2">
      <c r="B10" s="449"/>
      <c r="C10" s="449"/>
      <c r="D10" s="449"/>
      <c r="E10" s="449"/>
    </row>
    <row r="11" spans="2:9" ht="13.5" customHeight="1" x14ac:dyDescent="0.2">
      <c r="B11" s="449"/>
      <c r="C11" s="449"/>
      <c r="D11" s="449"/>
      <c r="E11" s="449"/>
    </row>
    <row r="12" spans="2:9" ht="13.5" customHeight="1" x14ac:dyDescent="0.2">
      <c r="B12" s="449"/>
      <c r="C12" s="449"/>
      <c r="D12" s="449"/>
      <c r="E12" s="449"/>
    </row>
    <row r="13" spans="2:9" ht="13.5" customHeight="1" x14ac:dyDescent="0.2">
      <c r="B13" s="449"/>
      <c r="C13" s="449"/>
      <c r="D13" s="449"/>
      <c r="E13" s="449"/>
    </row>
  </sheetData>
  <sheetProtection sheet="1"/>
  <mergeCells count="7">
    <mergeCell ref="B13:E13"/>
    <mergeCell ref="B7:E7"/>
    <mergeCell ref="B8:E8"/>
    <mergeCell ref="B9:E9"/>
    <mergeCell ref="B10:E10"/>
    <mergeCell ref="B11:E11"/>
    <mergeCell ref="B12:E12"/>
  </mergeCells>
  <pageMargins left="0.75" right="0.75" top="1" bottom="1" header="0.5" footer="0.5"/>
  <pageSetup paperSize="9" scale="59" orientation="landscape" r:id="rId1"/>
  <headerFooter alignWithMargins="0"/>
  <colBreaks count="1" manualBreakCount="1">
    <brk id="6" max="2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rgb="FF92D050"/>
    <pageSetUpPr fitToPage="1"/>
  </sheetPr>
  <dimension ref="A1:S55"/>
  <sheetViews>
    <sheetView zoomScale="69" workbookViewId="0"/>
  </sheetViews>
  <sheetFormatPr defaultRowHeight="23.25" x14ac:dyDescent="0.35"/>
  <cols>
    <col min="1" max="1" width="6.140625" style="15" customWidth="1"/>
    <col min="2" max="2" width="5.7109375" style="15" customWidth="1"/>
    <col min="3" max="4" width="16.7109375" style="15" customWidth="1"/>
    <col min="5" max="5" width="15" style="15" customWidth="1"/>
    <col min="6" max="6" width="5.7109375" style="15" customWidth="1"/>
    <col min="7" max="9" width="16.7109375" style="15" customWidth="1"/>
    <col min="10" max="10" width="5.7109375" style="15" customWidth="1"/>
    <col min="11" max="11" width="8" style="15" customWidth="1"/>
    <col min="12" max="12" width="3.7109375" style="15" customWidth="1"/>
    <col min="13" max="18" width="10.7109375" style="15" customWidth="1"/>
    <col min="19" max="19" width="4" style="15" customWidth="1"/>
    <col min="20" max="16384" width="9.140625" style="15"/>
  </cols>
  <sheetData>
    <row r="1" spans="1:19" ht="23.25" customHeight="1" thickBot="1" x14ac:dyDescent="0.4">
      <c r="A1" s="15" t="s">
        <v>34</v>
      </c>
    </row>
    <row r="2" spans="1:19" ht="15" customHeight="1" x14ac:dyDescent="0.35">
      <c r="B2" s="75"/>
      <c r="C2" s="76"/>
      <c r="D2" s="76"/>
      <c r="E2" s="76"/>
      <c r="F2" s="76"/>
      <c r="G2" s="76"/>
      <c r="H2" s="76"/>
      <c r="I2" s="76"/>
      <c r="J2" s="76"/>
      <c r="K2" s="77"/>
    </row>
    <row r="3" spans="1:19" ht="21" customHeight="1" x14ac:dyDescent="0.35">
      <c r="B3" s="78"/>
      <c r="C3" s="80"/>
      <c r="D3" s="79" t="s">
        <v>35</v>
      </c>
      <c r="E3" s="80"/>
      <c r="F3" s="80"/>
      <c r="G3" s="80"/>
      <c r="H3" s="79"/>
      <c r="I3" s="80"/>
      <c r="J3" s="80"/>
      <c r="K3" s="81"/>
      <c r="L3" s="16"/>
      <c r="M3" s="16"/>
      <c r="N3" s="16"/>
      <c r="O3" s="16"/>
      <c r="P3" s="16"/>
      <c r="Q3" s="16"/>
      <c r="R3" s="16"/>
      <c r="S3" s="17"/>
    </row>
    <row r="4" spans="1:19" ht="15" customHeight="1" thickBot="1" x14ac:dyDescent="0.4">
      <c r="B4" s="78"/>
      <c r="C4" s="82"/>
      <c r="D4" s="83"/>
      <c r="E4" s="82"/>
      <c r="F4" s="82"/>
      <c r="G4" s="82"/>
      <c r="H4" s="84"/>
      <c r="I4" s="82"/>
      <c r="J4" s="82"/>
      <c r="K4" s="81"/>
      <c r="L4" s="18"/>
      <c r="M4" s="18"/>
      <c r="N4" s="18"/>
      <c r="O4" s="18"/>
      <c r="P4" s="18"/>
      <c r="Q4" s="18"/>
      <c r="R4" s="18"/>
    </row>
    <row r="5" spans="1:19" s="18" customFormat="1" ht="15" customHeight="1" x14ac:dyDescent="0.2">
      <c r="B5" s="19"/>
      <c r="C5" s="20"/>
      <c r="D5" s="20"/>
      <c r="E5" s="20"/>
      <c r="F5" s="20"/>
      <c r="G5" s="20"/>
      <c r="H5" s="20"/>
      <c r="I5" s="20"/>
      <c r="J5" s="20"/>
      <c r="K5" s="21"/>
      <c r="L5" s="22"/>
      <c r="S5" s="16"/>
    </row>
    <row r="6" spans="1:19" s="18" customFormat="1" ht="15" customHeight="1" x14ac:dyDescent="0.2">
      <c r="B6" s="28"/>
      <c r="C6" s="23"/>
      <c r="D6" s="23"/>
      <c r="E6" s="23"/>
      <c r="F6" s="23"/>
      <c r="G6" s="23"/>
      <c r="H6" s="23"/>
      <c r="I6" s="23"/>
      <c r="J6" s="23"/>
      <c r="K6" s="29"/>
      <c r="L6" s="22"/>
      <c r="S6" s="16"/>
    </row>
    <row r="7" spans="1:19" s="18" customFormat="1" ht="15" customHeight="1" x14ac:dyDescent="0.2">
      <c r="B7" s="28"/>
      <c r="C7" s="23"/>
      <c r="D7" s="23"/>
      <c r="E7" s="23"/>
      <c r="F7" s="23"/>
      <c r="G7" s="23"/>
      <c r="H7" s="23"/>
      <c r="I7" s="23"/>
      <c r="J7" s="23"/>
      <c r="K7" s="29"/>
      <c r="L7" s="22"/>
      <c r="S7" s="16"/>
    </row>
    <row r="8" spans="1:19" s="18" customFormat="1" ht="15" customHeight="1" x14ac:dyDescent="0.2">
      <c r="B8" s="28"/>
      <c r="C8" s="23"/>
      <c r="D8" s="23"/>
      <c r="E8" s="23"/>
      <c r="F8" s="23"/>
      <c r="G8" s="23"/>
      <c r="H8" s="23"/>
      <c r="I8" s="23"/>
      <c r="J8" s="23"/>
      <c r="K8" s="29"/>
      <c r="L8" s="22"/>
      <c r="S8" s="16"/>
    </row>
    <row r="9" spans="1:19" s="18" customFormat="1" ht="15" customHeight="1" x14ac:dyDescent="0.2">
      <c r="B9" s="28"/>
      <c r="C9" s="23"/>
      <c r="D9" s="23"/>
      <c r="E9" s="23"/>
      <c r="F9" s="23"/>
      <c r="G9" s="23"/>
      <c r="H9" s="23"/>
      <c r="I9" s="23"/>
      <c r="J9" s="23"/>
      <c r="K9" s="29"/>
      <c r="L9" s="22"/>
      <c r="S9" s="16"/>
    </row>
    <row r="10" spans="1:19" s="18" customFormat="1" ht="15" customHeight="1" x14ac:dyDescent="0.2">
      <c r="B10" s="28"/>
      <c r="C10" s="23"/>
      <c r="D10" s="23"/>
      <c r="E10" s="23"/>
      <c r="F10" s="23"/>
      <c r="G10" s="23"/>
      <c r="H10" s="23"/>
      <c r="I10" s="23"/>
      <c r="J10" s="23"/>
      <c r="K10" s="29"/>
      <c r="L10" s="22"/>
      <c r="S10" s="16"/>
    </row>
    <row r="11" spans="1:19" s="18" customFormat="1" ht="15" customHeight="1" x14ac:dyDescent="0.2">
      <c r="B11" s="28"/>
      <c r="C11" s="23"/>
      <c r="D11" s="23"/>
      <c r="E11" s="23"/>
      <c r="F11" s="23"/>
      <c r="G11" s="23"/>
      <c r="H11" s="23"/>
      <c r="I11" s="23"/>
      <c r="J11" s="23"/>
      <c r="K11" s="29"/>
      <c r="L11" s="22"/>
      <c r="S11" s="16"/>
    </row>
    <row r="12" spans="1:19" s="18" customFormat="1" ht="15" customHeight="1" x14ac:dyDescent="0.2">
      <c r="B12" s="28"/>
      <c r="C12" s="23"/>
      <c r="D12" s="23"/>
      <c r="E12" s="23"/>
      <c r="F12" s="23"/>
      <c r="G12" s="23"/>
      <c r="H12" s="23"/>
      <c r="I12" s="23"/>
      <c r="J12" s="23"/>
      <c r="K12" s="29"/>
      <c r="L12" s="22"/>
      <c r="S12" s="16"/>
    </row>
    <row r="13" spans="1:19" s="18" customFormat="1" ht="15" customHeight="1" x14ac:dyDescent="0.2">
      <c r="B13" s="28"/>
      <c r="C13" s="23"/>
      <c r="D13" s="23"/>
      <c r="E13" s="23"/>
      <c r="F13" s="23"/>
      <c r="G13" s="23"/>
      <c r="H13" s="23"/>
      <c r="I13" s="23"/>
      <c r="J13" s="23"/>
      <c r="K13" s="29"/>
      <c r="L13" s="22"/>
      <c r="S13" s="16"/>
    </row>
    <row r="14" spans="1:19" s="18" customFormat="1" ht="15" customHeight="1" x14ac:dyDescent="0.2">
      <c r="B14" s="28"/>
      <c r="C14" s="408"/>
      <c r="D14" s="408"/>
      <c r="E14" s="408"/>
      <c r="F14" s="23"/>
      <c r="G14" s="23"/>
      <c r="H14" s="23"/>
      <c r="I14" s="23"/>
      <c r="J14" s="23"/>
      <c r="K14" s="29"/>
      <c r="L14" s="22"/>
      <c r="S14" s="16"/>
    </row>
    <row r="15" spans="1:19" s="18" customFormat="1" ht="15" customHeight="1" x14ac:dyDescent="0.2">
      <c r="B15" s="28"/>
      <c r="C15" s="23"/>
      <c r="D15" s="23"/>
      <c r="E15" s="23"/>
      <c r="F15" s="23"/>
      <c r="G15" s="23"/>
      <c r="H15" s="23"/>
      <c r="I15" s="23"/>
      <c r="J15" s="23"/>
      <c r="K15" s="29"/>
      <c r="L15" s="22"/>
      <c r="M15" s="85"/>
      <c r="S15" s="16"/>
    </row>
    <row r="16" spans="1:19" s="18" customFormat="1" ht="15" customHeight="1" x14ac:dyDescent="0.2">
      <c r="B16" s="28"/>
      <c r="C16" s="23"/>
      <c r="D16" s="23"/>
      <c r="E16" s="23"/>
      <c r="F16" s="23"/>
      <c r="G16" s="23"/>
      <c r="H16" s="23"/>
      <c r="I16" s="23"/>
      <c r="J16" s="23"/>
      <c r="K16" s="29"/>
      <c r="L16" s="22"/>
      <c r="S16" s="16"/>
    </row>
    <row r="17" spans="2:19" s="18" customFormat="1" ht="15" customHeight="1" x14ac:dyDescent="0.2">
      <c r="B17" s="28"/>
      <c r="C17" s="23"/>
      <c r="D17" s="23"/>
      <c r="E17" s="23"/>
      <c r="F17" s="23"/>
      <c r="G17" s="23"/>
      <c r="H17" s="23"/>
      <c r="I17" s="23"/>
      <c r="J17" s="23"/>
      <c r="K17" s="29"/>
      <c r="L17" s="22"/>
      <c r="S17" s="16"/>
    </row>
    <row r="18" spans="2:19" s="18" customFormat="1" ht="15" customHeight="1" x14ac:dyDescent="0.2">
      <c r="B18" s="28"/>
      <c r="C18" s="23"/>
      <c r="D18" s="23"/>
      <c r="E18" s="23"/>
      <c r="F18" s="23"/>
      <c r="G18" s="23"/>
      <c r="H18" s="23"/>
      <c r="I18" s="23"/>
      <c r="J18" s="23"/>
      <c r="K18" s="29"/>
      <c r="L18" s="22"/>
      <c r="S18" s="16"/>
    </row>
    <row r="19" spans="2:19" s="18" customFormat="1" ht="15" customHeight="1" x14ac:dyDescent="0.2">
      <c r="B19" s="28"/>
      <c r="C19" s="23"/>
      <c r="D19" s="23"/>
      <c r="E19" s="23"/>
      <c r="F19" s="23"/>
      <c r="G19" s="23"/>
      <c r="H19" s="23"/>
      <c r="I19" s="23"/>
      <c r="J19" s="23"/>
      <c r="K19" s="29"/>
      <c r="L19" s="22"/>
      <c r="S19" s="16"/>
    </row>
    <row r="20" spans="2:19" s="18" customFormat="1" ht="15" customHeight="1" x14ac:dyDescent="0.2">
      <c r="B20" s="28"/>
      <c r="C20" s="23"/>
      <c r="D20" s="23"/>
      <c r="E20" s="23"/>
      <c r="F20" s="23"/>
      <c r="G20" s="23"/>
      <c r="H20" s="23"/>
      <c r="I20" s="23"/>
      <c r="J20" s="23"/>
      <c r="K20" s="29"/>
      <c r="L20" s="22"/>
      <c r="S20" s="16"/>
    </row>
    <row r="21" spans="2:19" s="18" customFormat="1" ht="15.75" customHeight="1" x14ac:dyDescent="0.2">
      <c r="B21" s="28"/>
      <c r="C21" s="23"/>
      <c r="D21" s="23"/>
      <c r="E21" s="23"/>
      <c r="F21" s="23"/>
      <c r="G21" s="23"/>
      <c r="H21" s="23"/>
      <c r="I21" s="23"/>
      <c r="J21" s="23"/>
      <c r="K21" s="29"/>
      <c r="L21" s="22"/>
      <c r="S21" s="16"/>
    </row>
    <row r="22" spans="2:19" s="18" customFormat="1" ht="15.75" customHeight="1" x14ac:dyDescent="0.2">
      <c r="B22" s="28"/>
      <c r="C22" s="23"/>
      <c r="D22" s="23"/>
      <c r="E22" s="23"/>
      <c r="F22" s="23"/>
      <c r="G22" s="23"/>
      <c r="H22" s="23"/>
      <c r="I22" s="23"/>
      <c r="J22" s="23"/>
      <c r="K22" s="29"/>
      <c r="L22" s="22"/>
      <c r="S22" s="16"/>
    </row>
    <row r="23" spans="2:19" s="18" customFormat="1" ht="15" customHeight="1" x14ac:dyDescent="0.2">
      <c r="B23" s="28"/>
      <c r="C23" s="23"/>
      <c r="D23" s="23"/>
      <c r="E23" s="23"/>
      <c r="F23" s="23"/>
      <c r="G23" s="23"/>
      <c r="H23" s="23"/>
      <c r="I23" s="23"/>
      <c r="J23" s="23"/>
      <c r="K23" s="29"/>
      <c r="L23" s="22"/>
      <c r="S23" s="16"/>
    </row>
    <row r="24" spans="2:19" s="18" customFormat="1" ht="15" customHeight="1" x14ac:dyDescent="0.2">
      <c r="B24" s="28"/>
      <c r="C24" s="23"/>
      <c r="D24" s="23"/>
      <c r="E24" s="23"/>
      <c r="F24" s="23"/>
      <c r="G24" s="23"/>
      <c r="H24" s="23"/>
      <c r="I24" s="23"/>
      <c r="J24" s="23"/>
      <c r="K24" s="29"/>
      <c r="L24" s="22"/>
      <c r="S24" s="16"/>
    </row>
    <row r="25" spans="2:19" s="18" customFormat="1" ht="15" customHeight="1" x14ac:dyDescent="0.2">
      <c r="B25" s="28"/>
      <c r="C25" s="23"/>
      <c r="D25" s="23"/>
      <c r="E25" s="23"/>
      <c r="F25" s="23"/>
      <c r="G25" s="23"/>
      <c r="H25" s="23"/>
      <c r="I25" s="23"/>
      <c r="J25" s="23"/>
      <c r="K25" s="29"/>
      <c r="L25" s="22"/>
      <c r="S25" s="16"/>
    </row>
    <row r="26" spans="2:19" s="18" customFormat="1" ht="15" customHeight="1" x14ac:dyDescent="0.2">
      <c r="B26" s="28"/>
      <c r="C26" s="23"/>
      <c r="D26" s="24"/>
      <c r="E26" s="23"/>
      <c r="F26" s="23"/>
      <c r="G26" s="23"/>
      <c r="H26" s="23"/>
      <c r="I26" s="23"/>
      <c r="J26" s="23"/>
      <c r="K26" s="29"/>
      <c r="L26" s="22"/>
      <c r="S26" s="16"/>
    </row>
    <row r="27" spans="2:19" s="18" customFormat="1" ht="15" customHeight="1" x14ac:dyDescent="0.2">
      <c r="B27" s="28"/>
      <c r="C27" s="24"/>
      <c r="D27" s="24"/>
      <c r="E27" s="23"/>
      <c r="F27" s="23"/>
      <c r="G27" s="23"/>
      <c r="H27" s="23"/>
      <c r="I27" s="23"/>
      <c r="J27" s="23"/>
      <c r="K27" s="29"/>
      <c r="L27" s="22"/>
      <c r="S27" s="16"/>
    </row>
    <row r="28" spans="2:19" s="18" customFormat="1" ht="15" customHeight="1" x14ac:dyDescent="0.2">
      <c r="B28" s="28"/>
      <c r="C28" s="24"/>
      <c r="D28" s="24"/>
      <c r="E28" s="23"/>
      <c r="F28" s="23"/>
      <c r="G28" s="23"/>
      <c r="H28" s="23"/>
      <c r="I28" s="23"/>
      <c r="J28" s="23"/>
      <c r="K28" s="29"/>
      <c r="L28" s="22"/>
      <c r="S28" s="16"/>
    </row>
    <row r="29" spans="2:19" s="18" customFormat="1" ht="15" customHeight="1" x14ac:dyDescent="0.2">
      <c r="B29" s="28"/>
      <c r="C29" s="24"/>
      <c r="D29" s="24"/>
      <c r="E29" s="23"/>
      <c r="F29" s="23"/>
      <c r="G29" s="23"/>
      <c r="H29" s="23"/>
      <c r="I29" s="23"/>
      <c r="J29" s="23"/>
      <c r="K29" s="29"/>
      <c r="L29" s="22"/>
      <c r="S29" s="16"/>
    </row>
    <row r="30" spans="2:19" s="18" customFormat="1" ht="15" customHeight="1" x14ac:dyDescent="0.2">
      <c r="B30" s="28"/>
      <c r="C30" s="23"/>
      <c r="D30" s="23"/>
      <c r="E30" s="23"/>
      <c r="F30" s="23"/>
      <c r="G30" s="23"/>
      <c r="H30" s="23"/>
      <c r="I30" s="23"/>
      <c r="J30" s="23"/>
      <c r="K30" s="29"/>
      <c r="L30" s="22"/>
      <c r="S30" s="16"/>
    </row>
    <row r="31" spans="2:19" s="18" customFormat="1" ht="15" customHeight="1" x14ac:dyDescent="0.2">
      <c r="B31" s="28"/>
      <c r="C31" s="23"/>
      <c r="D31" s="23"/>
      <c r="E31" s="23"/>
      <c r="F31" s="23"/>
      <c r="G31" s="23"/>
      <c r="H31" s="23"/>
      <c r="I31" s="23"/>
      <c r="J31" s="26"/>
      <c r="K31" s="29"/>
      <c r="L31" s="27"/>
      <c r="M31" s="16"/>
      <c r="N31" s="16"/>
      <c r="O31" s="16"/>
      <c r="P31" s="16"/>
      <c r="Q31" s="16"/>
      <c r="R31" s="16"/>
      <c r="S31" s="16"/>
    </row>
    <row r="32" spans="2:19" s="18" customFormat="1" ht="15" customHeight="1" x14ac:dyDescent="0.2">
      <c r="B32" s="28"/>
      <c r="C32" s="23"/>
      <c r="D32" s="23"/>
      <c r="E32" s="23"/>
      <c r="F32" s="23"/>
      <c r="G32" s="23"/>
      <c r="H32" s="23"/>
      <c r="I32" s="23"/>
      <c r="J32" s="26"/>
      <c r="K32" s="29"/>
      <c r="L32" s="27"/>
      <c r="M32" s="16"/>
      <c r="N32" s="16"/>
      <c r="O32" s="16"/>
      <c r="P32" s="16"/>
      <c r="Q32" s="16"/>
      <c r="R32" s="16"/>
      <c r="S32" s="16"/>
    </row>
    <row r="33" spans="2:19" s="18" customFormat="1" ht="15" customHeight="1" x14ac:dyDescent="0.2">
      <c r="B33" s="28"/>
      <c r="C33" s="23"/>
      <c r="D33" s="23"/>
      <c r="E33" s="23"/>
      <c r="F33" s="23"/>
      <c r="G33" s="23"/>
      <c r="H33" s="23"/>
      <c r="I33" s="23"/>
      <c r="J33" s="26"/>
      <c r="K33" s="29"/>
      <c r="L33" s="27"/>
      <c r="M33" s="16"/>
      <c r="N33" s="16"/>
      <c r="O33" s="16"/>
      <c r="P33" s="16"/>
      <c r="Q33" s="16"/>
      <c r="R33" s="16"/>
      <c r="S33" s="16"/>
    </row>
    <row r="34" spans="2:19" s="18" customFormat="1" ht="15" customHeight="1" x14ac:dyDescent="0.2">
      <c r="B34" s="28"/>
      <c r="C34" s="23"/>
      <c r="D34" s="23"/>
      <c r="E34" s="23"/>
      <c r="F34" s="23"/>
      <c r="G34" s="23"/>
      <c r="H34" s="23"/>
      <c r="I34" s="23"/>
      <c r="J34" s="26"/>
      <c r="K34" s="29"/>
      <c r="L34" s="27"/>
      <c r="M34" s="16"/>
      <c r="N34" s="16"/>
      <c r="O34" s="16"/>
      <c r="P34" s="16"/>
      <c r="Q34" s="16"/>
      <c r="R34" s="16"/>
      <c r="S34" s="16"/>
    </row>
    <row r="35" spans="2:19" s="18" customFormat="1" ht="15" customHeight="1" x14ac:dyDescent="0.2">
      <c r="B35" s="28"/>
      <c r="C35" s="23"/>
      <c r="D35" s="23"/>
      <c r="E35" s="23"/>
      <c r="F35" s="26"/>
      <c r="G35" s="23"/>
      <c r="H35" s="23"/>
      <c r="I35" s="23"/>
      <c r="J35" s="26"/>
      <c r="K35" s="29"/>
      <c r="L35" s="27"/>
      <c r="M35" s="16"/>
      <c r="N35" s="16"/>
      <c r="O35" s="16"/>
      <c r="P35" s="16"/>
      <c r="Q35" s="16"/>
      <c r="R35" s="16"/>
      <c r="S35" s="16"/>
    </row>
    <row r="36" spans="2:19" s="18" customFormat="1" ht="15" customHeight="1" x14ac:dyDescent="0.2">
      <c r="B36" s="28"/>
      <c r="C36" s="23"/>
      <c r="D36" s="23"/>
      <c r="E36" s="23"/>
      <c r="F36" s="26"/>
      <c r="G36" s="23"/>
      <c r="H36" s="25"/>
      <c r="I36" s="25"/>
      <c r="J36" s="26"/>
      <c r="K36" s="29"/>
      <c r="L36" s="27"/>
      <c r="M36" s="16"/>
      <c r="N36" s="16"/>
      <c r="O36" s="16"/>
      <c r="P36" s="16"/>
      <c r="Q36" s="16"/>
      <c r="R36" s="16"/>
      <c r="S36" s="16"/>
    </row>
    <row r="37" spans="2:19" s="18" customFormat="1" ht="15" customHeight="1" x14ac:dyDescent="0.2">
      <c r="B37" s="28"/>
      <c r="C37" s="23"/>
      <c r="D37" s="23"/>
      <c r="E37" s="23"/>
      <c r="F37" s="26"/>
      <c r="G37" s="23"/>
      <c r="H37" s="23"/>
      <c r="I37" s="23"/>
      <c r="J37" s="26"/>
      <c r="K37" s="29"/>
      <c r="L37" s="27"/>
      <c r="M37" s="16"/>
      <c r="N37" s="16"/>
      <c r="O37" s="16"/>
      <c r="P37" s="16"/>
      <c r="Q37" s="16"/>
      <c r="R37" s="16"/>
      <c r="S37" s="16"/>
    </row>
    <row r="38" spans="2:19" s="18" customFormat="1" ht="15" customHeight="1" x14ac:dyDescent="0.2">
      <c r="B38" s="28"/>
      <c r="C38" s="23"/>
      <c r="D38" s="23"/>
      <c r="E38" s="23"/>
      <c r="F38" s="26"/>
      <c r="G38" s="23"/>
      <c r="H38" s="23"/>
      <c r="I38" s="23"/>
      <c r="J38" s="26"/>
      <c r="K38" s="29"/>
      <c r="L38" s="27"/>
      <c r="M38" s="16"/>
      <c r="N38" s="16"/>
      <c r="O38" s="16"/>
      <c r="P38" s="16"/>
      <c r="Q38" s="16"/>
      <c r="R38" s="16"/>
      <c r="S38" s="16"/>
    </row>
    <row r="39" spans="2:19" s="18" customFormat="1" ht="15" customHeight="1" x14ac:dyDescent="0.2">
      <c r="B39" s="28"/>
      <c r="C39" s="23"/>
      <c r="D39" s="23"/>
      <c r="E39" s="23"/>
      <c r="F39" s="26"/>
      <c r="G39" s="23"/>
      <c r="H39" s="23"/>
      <c r="I39" s="23"/>
      <c r="J39" s="26"/>
      <c r="K39" s="29"/>
      <c r="L39" s="27"/>
      <c r="M39" s="16"/>
      <c r="N39" s="16"/>
      <c r="O39" s="16"/>
      <c r="P39" s="16"/>
      <c r="Q39" s="16"/>
      <c r="R39" s="16"/>
      <c r="S39" s="16"/>
    </row>
    <row r="40" spans="2:19" s="18" customFormat="1" ht="15" customHeight="1" x14ac:dyDescent="0.2">
      <c r="B40" s="28"/>
      <c r="C40" s="23"/>
      <c r="D40" s="23"/>
      <c r="E40" s="23"/>
      <c r="F40" s="26"/>
      <c r="G40" s="23"/>
      <c r="H40" s="23"/>
      <c r="I40" s="23"/>
      <c r="J40" s="26"/>
      <c r="K40" s="29"/>
      <c r="L40" s="27"/>
      <c r="M40" s="16"/>
      <c r="N40" s="16"/>
      <c r="O40" s="16"/>
      <c r="P40" s="16"/>
      <c r="Q40" s="16"/>
      <c r="R40" s="16"/>
      <c r="S40" s="16"/>
    </row>
    <row r="41" spans="2:19" s="18" customFormat="1" ht="15" customHeight="1" x14ac:dyDescent="0.2">
      <c r="B41" s="28"/>
      <c r="C41" s="23"/>
      <c r="D41" s="23"/>
      <c r="E41" s="23"/>
      <c r="F41" s="26"/>
      <c r="G41" s="23"/>
      <c r="H41" s="23"/>
      <c r="I41" s="23"/>
      <c r="J41" s="26"/>
      <c r="K41" s="29"/>
      <c r="L41" s="27"/>
      <c r="M41" s="16"/>
      <c r="N41" s="16"/>
      <c r="O41" s="16"/>
      <c r="P41" s="16"/>
      <c r="Q41" s="16"/>
      <c r="R41" s="16"/>
      <c r="S41" s="16"/>
    </row>
    <row r="42" spans="2:19" s="18" customFormat="1" ht="15" customHeight="1" x14ac:dyDescent="0.2">
      <c r="B42" s="28"/>
      <c r="C42" s="23"/>
      <c r="D42" s="23"/>
      <c r="E42" s="23"/>
      <c r="F42" s="26"/>
      <c r="G42" s="23"/>
      <c r="H42" s="23"/>
      <c r="I42" s="23"/>
      <c r="J42" s="26"/>
      <c r="K42" s="29"/>
      <c r="L42" s="27"/>
      <c r="M42" s="16"/>
      <c r="N42" s="16"/>
      <c r="O42" s="16"/>
      <c r="P42" s="16"/>
      <c r="Q42" s="16"/>
      <c r="R42" s="16"/>
      <c r="S42" s="16"/>
    </row>
    <row r="43" spans="2:19" s="18" customFormat="1" ht="15" customHeight="1" x14ac:dyDescent="0.2">
      <c r="B43" s="28"/>
      <c r="C43" s="23"/>
      <c r="D43" s="23"/>
      <c r="E43" s="23"/>
      <c r="F43" s="26"/>
      <c r="G43" s="23"/>
      <c r="H43" s="23"/>
      <c r="I43" s="23"/>
      <c r="J43" s="26"/>
      <c r="K43" s="29"/>
      <c r="L43" s="27"/>
      <c r="M43" s="16"/>
      <c r="N43" s="16"/>
      <c r="O43" s="16"/>
      <c r="P43" s="16"/>
      <c r="Q43" s="16"/>
      <c r="R43" s="16"/>
      <c r="S43" s="16"/>
    </row>
    <row r="44" spans="2:19" s="18" customFormat="1" ht="15" customHeight="1" x14ac:dyDescent="0.2">
      <c r="B44" s="28"/>
      <c r="C44" s="23"/>
      <c r="D44" s="23"/>
      <c r="E44" s="23"/>
      <c r="F44" s="26"/>
      <c r="G44" s="23"/>
      <c r="H44" s="23"/>
      <c r="I44" s="23"/>
      <c r="J44" s="26"/>
      <c r="K44" s="29"/>
      <c r="L44" s="27"/>
      <c r="M44" s="16"/>
      <c r="N44" s="16"/>
      <c r="O44" s="16"/>
      <c r="P44" s="16"/>
      <c r="Q44" s="16"/>
      <c r="R44" s="16"/>
      <c r="S44" s="16"/>
    </row>
    <row r="45" spans="2:19" s="18" customFormat="1" ht="15" customHeight="1" x14ac:dyDescent="0.2">
      <c r="B45" s="28"/>
      <c r="C45" s="23"/>
      <c r="D45" s="23"/>
      <c r="E45" s="23"/>
      <c r="F45" s="26"/>
      <c r="G45" s="23"/>
      <c r="H45" s="23"/>
      <c r="I45" s="23"/>
      <c r="J45" s="26"/>
      <c r="K45" s="29"/>
      <c r="L45" s="27"/>
      <c r="M45" s="16"/>
      <c r="N45" s="16"/>
      <c r="O45" s="16"/>
      <c r="P45" s="16"/>
      <c r="Q45" s="16"/>
      <c r="R45" s="16"/>
      <c r="S45" s="16"/>
    </row>
    <row r="46" spans="2:19" s="18" customFormat="1" ht="15" customHeight="1" x14ac:dyDescent="0.2">
      <c r="B46" s="28"/>
      <c r="C46" s="23"/>
      <c r="D46" s="23"/>
      <c r="E46" s="23"/>
      <c r="F46" s="26"/>
      <c r="G46" s="23"/>
      <c r="H46" s="23"/>
      <c r="I46" s="23"/>
      <c r="J46" s="26"/>
      <c r="K46" s="29"/>
      <c r="L46" s="27"/>
      <c r="M46" s="16"/>
      <c r="N46" s="16"/>
      <c r="O46" s="16"/>
      <c r="P46" s="16"/>
      <c r="Q46" s="16"/>
      <c r="R46" s="16"/>
      <c r="S46" s="16"/>
    </row>
    <row r="47" spans="2:19" s="18" customFormat="1" ht="15" customHeight="1" x14ac:dyDescent="0.2">
      <c r="B47" s="28"/>
      <c r="C47" s="23"/>
      <c r="D47" s="23"/>
      <c r="E47" s="23"/>
      <c r="F47" s="26"/>
      <c r="G47" s="23"/>
      <c r="H47" s="23"/>
      <c r="I47" s="23"/>
      <c r="J47" s="26"/>
      <c r="K47" s="29"/>
      <c r="L47" s="27"/>
      <c r="M47" s="16"/>
      <c r="N47" s="16"/>
      <c r="O47" s="16"/>
      <c r="P47" s="16"/>
      <c r="Q47" s="16"/>
      <c r="R47" s="16"/>
      <c r="S47" s="16"/>
    </row>
    <row r="48" spans="2:19" s="18" customFormat="1" ht="15" customHeight="1" x14ac:dyDescent="0.2">
      <c r="B48" s="28"/>
      <c r="C48" s="23"/>
      <c r="D48" s="23"/>
      <c r="E48" s="23"/>
      <c r="F48" s="26"/>
      <c r="G48" s="23"/>
      <c r="H48" s="23"/>
      <c r="I48" s="23"/>
      <c r="J48" s="26"/>
      <c r="K48" s="29"/>
      <c r="L48" s="27"/>
      <c r="M48" s="16"/>
      <c r="N48" s="16"/>
      <c r="O48" s="16"/>
      <c r="P48" s="16"/>
      <c r="Q48" s="16"/>
      <c r="R48" s="16"/>
      <c r="S48" s="16"/>
    </row>
    <row r="49" spans="2:11" ht="24" thickBot="1" x14ac:dyDescent="0.4">
      <c r="B49" s="30"/>
      <c r="C49" s="31"/>
      <c r="D49" s="31"/>
      <c r="E49" s="32"/>
      <c r="F49" s="32"/>
      <c r="G49" s="32"/>
      <c r="H49" s="32"/>
      <c r="I49" s="32"/>
      <c r="J49" s="32"/>
      <c r="K49" s="33"/>
    </row>
    <row r="50" spans="2:11" ht="36" customHeight="1" x14ac:dyDescent="0.35"/>
    <row r="55" spans="2:11" x14ac:dyDescent="0.35">
      <c r="G55" s="34"/>
    </row>
  </sheetData>
  <sheetProtection sheet="1"/>
  <mergeCells count="1">
    <mergeCell ref="C14:E14"/>
  </mergeCells>
  <phoneticPr fontId="36" type="noConversion"/>
  <pageMargins left="0.25" right="0.25" top="0.75" bottom="0.75" header="0.3" footer="0.3"/>
  <pageSetup paperSize="9" scale="81" orientation="portrait" r:id="rId1"/>
  <headerFooter alignWithMargins="0">
    <oddFooter>&amp;L&amp;D&amp;C&amp; Template: &amp;A
&amp;F&amp;R&amp;P o&amp;Of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D4"/>
  <sheetViews>
    <sheetView workbookViewId="0"/>
  </sheetViews>
  <sheetFormatPr defaultRowHeight="12.75" x14ac:dyDescent="0.2"/>
  <cols>
    <col min="1" max="1" width="11.7109375" style="37" customWidth="1"/>
    <col min="2" max="2" width="22.42578125" style="37" customWidth="1"/>
    <col min="3" max="3" width="15.85546875" style="37" customWidth="1"/>
    <col min="4" max="4" width="84.28515625" style="37" customWidth="1"/>
    <col min="5" max="16384" width="9.140625" style="37"/>
  </cols>
  <sheetData>
    <row r="1" spans="2:4" ht="20.25" x14ac:dyDescent="0.3">
      <c r="B1" s="38" t="s">
        <v>388</v>
      </c>
      <c r="C1" s="36"/>
      <c r="D1" s="36"/>
    </row>
    <row r="2" spans="2:4" ht="15" x14ac:dyDescent="0.25">
      <c r="B2" s="87" t="str">
        <f>Tradingname</f>
        <v>SEA Gas Partnership</v>
      </c>
      <c r="C2" s="88"/>
    </row>
    <row r="3" spans="2:4" ht="15.75" customHeight="1" x14ac:dyDescent="0.45">
      <c r="B3" s="89" t="s">
        <v>37</v>
      </c>
      <c r="C3" s="90">
        <f>Yearending</f>
        <v>45107</v>
      </c>
      <c r="D3" s="71"/>
    </row>
    <row r="4" spans="2:4" ht="20.25" x14ac:dyDescent="0.3">
      <c r="B4" s="35"/>
    </row>
  </sheetData>
  <pageMargins left="0.25" right="0.25"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123"/>
  <sheetViews>
    <sheetView zoomScale="70" zoomScaleNormal="70" workbookViewId="0"/>
  </sheetViews>
  <sheetFormatPr defaultRowHeight="12.75" x14ac:dyDescent="0.2"/>
  <cols>
    <col min="1" max="1" width="10.7109375" customWidth="1"/>
    <col min="2" max="2" width="20" style="92" customWidth="1"/>
    <col min="3" max="3" width="27.42578125" customWidth="1"/>
    <col min="4" max="4" width="16.85546875" style="92" bestFit="1" customWidth="1"/>
    <col min="5" max="5" width="19.85546875" customWidth="1"/>
    <col min="6" max="6" width="21.42578125" customWidth="1"/>
    <col min="7" max="7" width="59" customWidth="1"/>
    <col min="8" max="8" width="2.85546875" customWidth="1"/>
  </cols>
  <sheetData>
    <row r="1" spans="1:9" x14ac:dyDescent="0.2">
      <c r="A1" s="93" t="s">
        <v>389</v>
      </c>
      <c r="B1" s="94" t="s">
        <v>390</v>
      </c>
      <c r="C1" s="93" t="s">
        <v>391</v>
      </c>
      <c r="D1" s="94" t="s">
        <v>392</v>
      </c>
      <c r="E1" s="93" t="s">
        <v>393</v>
      </c>
      <c r="F1" s="93" t="s">
        <v>394</v>
      </c>
      <c r="G1" s="93" t="s">
        <v>395</v>
      </c>
    </row>
    <row r="2" spans="1:9" s="97" customFormat="1" ht="25.5" x14ac:dyDescent="0.2">
      <c r="A2" s="95">
        <v>43314</v>
      </c>
      <c r="B2" s="96">
        <v>1</v>
      </c>
      <c r="C2" s="97" t="s">
        <v>396</v>
      </c>
      <c r="D2" s="96"/>
      <c r="F2" s="98" t="s">
        <v>397</v>
      </c>
      <c r="G2" s="98" t="s">
        <v>398</v>
      </c>
    </row>
    <row r="3" spans="1:9" s="97" customFormat="1" ht="25.5" x14ac:dyDescent="0.2">
      <c r="A3" s="95">
        <v>43318</v>
      </c>
      <c r="B3" s="96">
        <v>2</v>
      </c>
      <c r="C3" s="97" t="s">
        <v>399</v>
      </c>
      <c r="D3" s="96">
        <v>2.1</v>
      </c>
      <c r="E3" s="97" t="s">
        <v>400</v>
      </c>
      <c r="F3" s="97" t="s">
        <v>401</v>
      </c>
      <c r="G3" s="98" t="s">
        <v>402</v>
      </c>
      <c r="I3" s="100"/>
    </row>
    <row r="4" spans="1:9" s="97" customFormat="1" ht="25.5" x14ac:dyDescent="0.2">
      <c r="A4" s="95">
        <v>43314</v>
      </c>
      <c r="B4" s="96">
        <v>3</v>
      </c>
      <c r="C4" s="97" t="s">
        <v>403</v>
      </c>
      <c r="D4" s="96">
        <v>3.1</v>
      </c>
      <c r="E4" s="97" t="s">
        <v>404</v>
      </c>
      <c r="F4" s="97" t="s">
        <v>405</v>
      </c>
      <c r="G4" s="98" t="s">
        <v>406</v>
      </c>
      <c r="I4" s="100"/>
    </row>
    <row r="5" spans="1:9" s="97" customFormat="1" ht="26.25" customHeight="1" x14ac:dyDescent="0.2">
      <c r="A5" s="95">
        <v>43314</v>
      </c>
      <c r="B5" s="96">
        <v>4</v>
      </c>
      <c r="C5" s="97" t="s">
        <v>407</v>
      </c>
      <c r="D5" s="96" t="s">
        <v>408</v>
      </c>
      <c r="E5" s="97" t="s">
        <v>409</v>
      </c>
      <c r="F5" s="97" t="s">
        <v>410</v>
      </c>
      <c r="G5" s="98" t="s">
        <v>411</v>
      </c>
      <c r="I5" s="100"/>
    </row>
    <row r="6" spans="1:9" s="97" customFormat="1" ht="38.25" x14ac:dyDescent="0.2">
      <c r="A6" s="95">
        <v>43318</v>
      </c>
      <c r="B6" s="96">
        <v>5</v>
      </c>
      <c r="C6" s="97" t="s">
        <v>407</v>
      </c>
      <c r="D6" s="96" t="s">
        <v>408</v>
      </c>
      <c r="E6" s="97" t="s">
        <v>412</v>
      </c>
      <c r="F6" s="97" t="s">
        <v>413</v>
      </c>
      <c r="G6" s="98" t="s">
        <v>414</v>
      </c>
      <c r="I6" s="100"/>
    </row>
    <row r="7" spans="1:9" s="97" customFormat="1" ht="89.25" x14ac:dyDescent="0.2">
      <c r="A7" s="95">
        <v>43318</v>
      </c>
      <c r="B7" s="96">
        <v>6</v>
      </c>
      <c r="C7" s="97" t="s">
        <v>407</v>
      </c>
      <c r="D7" s="99" t="s">
        <v>408</v>
      </c>
      <c r="E7" s="100" t="s">
        <v>415</v>
      </c>
      <c r="F7" s="100" t="s">
        <v>416</v>
      </c>
      <c r="G7" s="101" t="s">
        <v>417</v>
      </c>
      <c r="I7" s="100"/>
    </row>
    <row r="8" spans="1:9" x14ac:dyDescent="0.2">
      <c r="A8" s="95">
        <v>43318</v>
      </c>
      <c r="B8" s="96">
        <v>7</v>
      </c>
      <c r="C8" s="97" t="s">
        <v>407</v>
      </c>
      <c r="D8" s="99" t="s">
        <v>408</v>
      </c>
      <c r="E8" s="97" t="s">
        <v>418</v>
      </c>
      <c r="F8" s="97" t="s">
        <v>419</v>
      </c>
      <c r="G8" s="97" t="s">
        <v>420</v>
      </c>
      <c r="I8" s="100"/>
    </row>
    <row r="9" spans="1:9" x14ac:dyDescent="0.2">
      <c r="A9" s="95">
        <v>43991</v>
      </c>
      <c r="B9" s="96">
        <v>8</v>
      </c>
      <c r="C9" s="97" t="s">
        <v>403</v>
      </c>
      <c r="D9" s="96">
        <v>3.1</v>
      </c>
      <c r="E9" s="97" t="s">
        <v>421</v>
      </c>
      <c r="F9" s="97" t="s">
        <v>422</v>
      </c>
      <c r="G9" s="97" t="s">
        <v>423</v>
      </c>
      <c r="I9" s="100"/>
    </row>
    <row r="10" spans="1:9" x14ac:dyDescent="0.2">
      <c r="A10" s="95">
        <v>43991</v>
      </c>
      <c r="B10" s="96">
        <v>9</v>
      </c>
      <c r="C10" s="97" t="s">
        <v>403</v>
      </c>
      <c r="D10" s="96">
        <v>3.1</v>
      </c>
      <c r="E10" s="97" t="s">
        <v>424</v>
      </c>
      <c r="F10" s="97" t="s">
        <v>419</v>
      </c>
      <c r="G10" s="100" t="s">
        <v>425</v>
      </c>
      <c r="I10" s="100"/>
    </row>
    <row r="11" spans="1:9" ht="38.25" x14ac:dyDescent="0.2">
      <c r="A11" s="95">
        <v>43991</v>
      </c>
      <c r="B11" s="96">
        <v>10</v>
      </c>
      <c r="C11" s="97" t="s">
        <v>403</v>
      </c>
      <c r="D11" s="96">
        <v>3.1</v>
      </c>
      <c r="E11" s="98" t="s">
        <v>426</v>
      </c>
      <c r="F11" s="97" t="s">
        <v>427</v>
      </c>
      <c r="G11" s="98" t="s">
        <v>428</v>
      </c>
      <c r="I11" s="100"/>
    </row>
    <row r="12" spans="1:9" x14ac:dyDescent="0.2">
      <c r="A12" s="95">
        <v>43991</v>
      </c>
      <c r="B12" s="96">
        <v>11</v>
      </c>
      <c r="C12" s="97" t="s">
        <v>429</v>
      </c>
      <c r="D12" s="99" t="s">
        <v>430</v>
      </c>
      <c r="E12" s="100" t="s">
        <v>431</v>
      </c>
      <c r="F12" s="100" t="s">
        <v>422</v>
      </c>
      <c r="G12" s="100" t="s">
        <v>432</v>
      </c>
      <c r="I12" s="100"/>
    </row>
    <row r="13" spans="1:9" ht="38.25" x14ac:dyDescent="0.2">
      <c r="A13" s="95">
        <v>44028</v>
      </c>
      <c r="B13" s="96">
        <v>12</v>
      </c>
      <c r="C13" s="100" t="s">
        <v>433</v>
      </c>
      <c r="D13" s="96" t="s">
        <v>1</v>
      </c>
      <c r="E13" s="100" t="s">
        <v>434</v>
      </c>
      <c r="F13" s="101" t="s">
        <v>435</v>
      </c>
      <c r="G13" s="101" t="s">
        <v>436</v>
      </c>
      <c r="I13" s="100"/>
    </row>
    <row r="14" spans="1:9" ht="51" x14ac:dyDescent="0.2">
      <c r="A14" s="95">
        <v>43999</v>
      </c>
      <c r="B14" s="96">
        <v>13</v>
      </c>
      <c r="C14" s="100" t="s">
        <v>437</v>
      </c>
      <c r="D14" s="99" t="s">
        <v>438</v>
      </c>
      <c r="E14" s="100" t="s">
        <v>439</v>
      </c>
      <c r="F14" s="101" t="s">
        <v>440</v>
      </c>
      <c r="G14" s="101" t="s">
        <v>441</v>
      </c>
      <c r="I14" s="100"/>
    </row>
    <row r="15" spans="1:9" x14ac:dyDescent="0.2">
      <c r="A15" s="95">
        <v>43991</v>
      </c>
      <c r="B15" s="96">
        <v>14</v>
      </c>
      <c r="C15" s="97" t="s">
        <v>407</v>
      </c>
      <c r="D15" s="96"/>
      <c r="E15" s="97"/>
      <c r="F15" s="97"/>
      <c r="G15" s="97" t="s">
        <v>442</v>
      </c>
      <c r="I15" s="100"/>
    </row>
    <row r="16" spans="1:9" x14ac:dyDescent="0.2">
      <c r="A16" s="95">
        <v>44038</v>
      </c>
      <c r="B16" s="96">
        <v>15</v>
      </c>
      <c r="C16" s="97" t="s">
        <v>443</v>
      </c>
      <c r="D16" s="99" t="s">
        <v>444</v>
      </c>
      <c r="E16" s="100" t="s">
        <v>445</v>
      </c>
      <c r="F16" s="100" t="s">
        <v>446</v>
      </c>
      <c r="G16" s="101" t="s">
        <v>447</v>
      </c>
      <c r="I16" s="100"/>
    </row>
    <row r="17" spans="1:9" x14ac:dyDescent="0.2">
      <c r="A17" s="104">
        <v>44038</v>
      </c>
      <c r="B17" s="96">
        <v>16</v>
      </c>
      <c r="C17" s="97" t="s">
        <v>403</v>
      </c>
      <c r="D17" s="96">
        <v>3.1</v>
      </c>
      <c r="E17" s="100" t="s">
        <v>448</v>
      </c>
      <c r="F17" s="97" t="s">
        <v>422</v>
      </c>
      <c r="G17" s="100" t="s">
        <v>449</v>
      </c>
      <c r="I17" s="100"/>
    </row>
    <row r="18" spans="1:9" x14ac:dyDescent="0.2">
      <c r="A18" s="104">
        <v>44038</v>
      </c>
      <c r="B18" s="96">
        <v>17</v>
      </c>
      <c r="C18" s="97" t="s">
        <v>403</v>
      </c>
      <c r="D18" s="96">
        <v>3.1</v>
      </c>
      <c r="E18" s="100" t="s">
        <v>450</v>
      </c>
      <c r="F18" s="97" t="s">
        <v>419</v>
      </c>
      <c r="G18" s="100" t="s">
        <v>451</v>
      </c>
      <c r="I18" s="100"/>
    </row>
    <row r="19" spans="1:9" x14ac:dyDescent="0.2">
      <c r="A19" s="95">
        <v>44038</v>
      </c>
      <c r="B19" s="96">
        <v>18</v>
      </c>
      <c r="C19" s="97" t="s">
        <v>443</v>
      </c>
      <c r="D19" s="99" t="s">
        <v>408</v>
      </c>
      <c r="E19" s="100" t="s">
        <v>452</v>
      </c>
      <c r="F19" s="100" t="s">
        <v>453</v>
      </c>
      <c r="G19" s="101" t="s">
        <v>454</v>
      </c>
    </row>
    <row r="20" spans="1:9" x14ac:dyDescent="0.2">
      <c r="A20" s="95">
        <v>44038</v>
      </c>
      <c r="B20" s="96">
        <v>19</v>
      </c>
      <c r="C20" s="104" t="s">
        <v>443</v>
      </c>
      <c r="D20" s="99" t="s">
        <v>444</v>
      </c>
      <c r="E20" s="100" t="s">
        <v>455</v>
      </c>
      <c r="F20" s="100" t="s">
        <v>453</v>
      </c>
      <c r="G20" s="101" t="s">
        <v>456</v>
      </c>
    </row>
    <row r="21" spans="1:9" x14ac:dyDescent="0.2">
      <c r="A21" s="95">
        <v>44038</v>
      </c>
      <c r="B21" s="96">
        <v>20</v>
      </c>
      <c r="C21" s="100" t="s">
        <v>457</v>
      </c>
      <c r="D21" s="96">
        <v>4.0999999999999996</v>
      </c>
      <c r="E21" s="100" t="s">
        <v>458</v>
      </c>
      <c r="F21" s="100" t="s">
        <v>422</v>
      </c>
      <c r="G21" s="100" t="s">
        <v>459</v>
      </c>
      <c r="I21" s="100"/>
    </row>
    <row r="22" spans="1:9" x14ac:dyDescent="0.2">
      <c r="A22" s="95">
        <v>44038</v>
      </c>
      <c r="B22" s="96">
        <v>21</v>
      </c>
      <c r="C22" s="100" t="s">
        <v>457</v>
      </c>
      <c r="D22" s="96">
        <v>4.0999999999999996</v>
      </c>
      <c r="E22" s="100" t="s">
        <v>460</v>
      </c>
      <c r="F22" s="100" t="s">
        <v>461</v>
      </c>
      <c r="G22" s="100" t="s">
        <v>462</v>
      </c>
    </row>
    <row r="23" spans="1:9" ht="25.5" x14ac:dyDescent="0.2">
      <c r="A23" s="95">
        <v>44038</v>
      </c>
      <c r="B23" s="96">
        <v>22</v>
      </c>
      <c r="C23" s="100" t="s">
        <v>457</v>
      </c>
      <c r="D23" s="96">
        <v>4.0999999999999996</v>
      </c>
      <c r="E23" s="101" t="s">
        <v>463</v>
      </c>
      <c r="F23" s="100" t="s">
        <v>419</v>
      </c>
      <c r="G23" s="101" t="s">
        <v>464</v>
      </c>
    </row>
    <row r="24" spans="1:9" ht="25.5" x14ac:dyDescent="0.2">
      <c r="A24" s="95">
        <v>44038</v>
      </c>
      <c r="B24" s="96">
        <v>23</v>
      </c>
      <c r="C24" s="104" t="s">
        <v>443</v>
      </c>
      <c r="D24" s="99" t="s">
        <v>465</v>
      </c>
      <c r="E24" s="101" t="s">
        <v>466</v>
      </c>
      <c r="F24" s="97" t="s">
        <v>413</v>
      </c>
      <c r="G24" s="101" t="s">
        <v>467</v>
      </c>
    </row>
    <row r="25" spans="1:9" x14ac:dyDescent="0.2">
      <c r="A25" s="95">
        <v>44326</v>
      </c>
      <c r="B25" s="96">
        <v>24</v>
      </c>
      <c r="C25" s="104" t="s">
        <v>433</v>
      </c>
      <c r="D25" s="99"/>
      <c r="E25" s="101" t="s">
        <v>468</v>
      </c>
      <c r="F25" s="101" t="s">
        <v>469</v>
      </c>
      <c r="G25" s="98" t="s">
        <v>470</v>
      </c>
    </row>
    <row r="26" spans="1:9" x14ac:dyDescent="0.2">
      <c r="A26" s="95">
        <v>44326</v>
      </c>
      <c r="B26" s="96">
        <v>25</v>
      </c>
      <c r="C26" s="95" t="s">
        <v>471</v>
      </c>
      <c r="D26" s="96"/>
      <c r="E26" s="98" t="s">
        <v>472</v>
      </c>
      <c r="F26" s="97" t="s">
        <v>473</v>
      </c>
      <c r="G26" s="98" t="s">
        <v>474</v>
      </c>
    </row>
    <row r="27" spans="1:9" x14ac:dyDescent="0.2">
      <c r="A27" s="95">
        <v>44326</v>
      </c>
      <c r="B27" s="96">
        <v>26</v>
      </c>
      <c r="C27" s="95" t="s">
        <v>471</v>
      </c>
      <c r="D27" s="96"/>
      <c r="E27" s="98" t="s">
        <v>475</v>
      </c>
      <c r="F27" s="97" t="s">
        <v>473</v>
      </c>
      <c r="G27" s="98" t="s">
        <v>476</v>
      </c>
    </row>
    <row r="28" spans="1:9" ht="25.5" x14ac:dyDescent="0.2">
      <c r="A28" s="95">
        <v>44326</v>
      </c>
      <c r="B28" s="96">
        <v>27</v>
      </c>
      <c r="C28" s="95" t="s">
        <v>471</v>
      </c>
      <c r="D28" s="96"/>
      <c r="E28" s="98" t="s">
        <v>477</v>
      </c>
      <c r="F28" s="97" t="s">
        <v>473</v>
      </c>
      <c r="G28" s="98" t="s">
        <v>478</v>
      </c>
    </row>
    <row r="29" spans="1:9" x14ac:dyDescent="0.2">
      <c r="A29" s="95">
        <v>44326</v>
      </c>
      <c r="B29" s="96">
        <v>28</v>
      </c>
      <c r="C29" s="95" t="s">
        <v>479</v>
      </c>
      <c r="D29" s="96"/>
      <c r="E29" s="98" t="s">
        <v>439</v>
      </c>
      <c r="F29" s="97" t="s">
        <v>480</v>
      </c>
      <c r="G29" s="98" t="s">
        <v>481</v>
      </c>
    </row>
    <row r="30" spans="1:9" ht="38.25" x14ac:dyDescent="0.2">
      <c r="A30" s="95">
        <v>44326</v>
      </c>
      <c r="B30" s="96">
        <v>29</v>
      </c>
      <c r="C30" s="95" t="s">
        <v>36</v>
      </c>
      <c r="D30" s="99"/>
      <c r="E30" s="101"/>
      <c r="F30" s="97" t="s">
        <v>482</v>
      </c>
      <c r="G30" s="98" t="s">
        <v>483</v>
      </c>
    </row>
    <row r="31" spans="1:9" ht="25.5" x14ac:dyDescent="0.2">
      <c r="A31" s="95">
        <v>44326</v>
      </c>
      <c r="B31" s="96">
        <v>30</v>
      </c>
      <c r="C31" s="100" t="s">
        <v>484</v>
      </c>
      <c r="D31" s="96">
        <v>1.2</v>
      </c>
      <c r="E31" s="100" t="s">
        <v>485</v>
      </c>
      <c r="F31" s="100" t="s">
        <v>413</v>
      </c>
      <c r="G31" s="115" t="s">
        <v>486</v>
      </c>
    </row>
    <row r="32" spans="1:9" ht="102" x14ac:dyDescent="0.2">
      <c r="A32" s="95">
        <v>44326</v>
      </c>
      <c r="B32" s="96">
        <v>31</v>
      </c>
      <c r="C32" s="100" t="s">
        <v>487</v>
      </c>
      <c r="D32" s="96">
        <v>2.1</v>
      </c>
      <c r="E32" s="98" t="s">
        <v>488</v>
      </c>
      <c r="F32" s="100" t="s">
        <v>489</v>
      </c>
      <c r="G32" s="101" t="s">
        <v>490</v>
      </c>
    </row>
    <row r="33" spans="1:7" ht="25.5" x14ac:dyDescent="0.2">
      <c r="A33" s="95">
        <v>44326</v>
      </c>
      <c r="B33" s="96">
        <v>32</v>
      </c>
      <c r="C33" s="100" t="s">
        <v>487</v>
      </c>
      <c r="D33" s="96">
        <v>2.1</v>
      </c>
      <c r="E33" s="98" t="s">
        <v>491</v>
      </c>
      <c r="F33" s="100" t="s">
        <v>419</v>
      </c>
      <c r="G33" s="101" t="s">
        <v>492</v>
      </c>
    </row>
    <row r="34" spans="1:7" ht="25.5" x14ac:dyDescent="0.2">
      <c r="A34" s="95">
        <v>44326</v>
      </c>
      <c r="B34" s="96">
        <v>33</v>
      </c>
      <c r="C34" s="100" t="s">
        <v>487</v>
      </c>
      <c r="D34" s="96">
        <v>2.1</v>
      </c>
      <c r="E34" s="97" t="s">
        <v>493</v>
      </c>
      <c r="F34" s="97" t="s">
        <v>419</v>
      </c>
      <c r="G34" s="98" t="s">
        <v>494</v>
      </c>
    </row>
    <row r="35" spans="1:7" x14ac:dyDescent="0.2">
      <c r="A35" s="95">
        <v>44326</v>
      </c>
      <c r="B35" s="96">
        <v>34</v>
      </c>
      <c r="C35" s="100" t="s">
        <v>487</v>
      </c>
      <c r="D35" s="96">
        <v>2.1</v>
      </c>
      <c r="E35" s="97" t="s">
        <v>495</v>
      </c>
      <c r="F35" s="97" t="s">
        <v>496</v>
      </c>
      <c r="G35" s="98" t="s">
        <v>497</v>
      </c>
    </row>
    <row r="36" spans="1:7" x14ac:dyDescent="0.2">
      <c r="A36" s="95">
        <v>44326</v>
      </c>
      <c r="B36" s="96">
        <v>35</v>
      </c>
      <c r="C36" s="100" t="s">
        <v>487</v>
      </c>
      <c r="D36" s="96">
        <v>2.1</v>
      </c>
      <c r="E36" s="97" t="s">
        <v>498</v>
      </c>
      <c r="F36" s="97" t="s">
        <v>413</v>
      </c>
      <c r="G36" s="98" t="s">
        <v>499</v>
      </c>
    </row>
    <row r="37" spans="1:7" ht="25.5" x14ac:dyDescent="0.2">
      <c r="A37" s="95">
        <v>44326</v>
      </c>
      <c r="B37" s="96">
        <v>36</v>
      </c>
      <c r="C37" s="100" t="s">
        <v>487</v>
      </c>
      <c r="D37" s="96">
        <v>2.1</v>
      </c>
      <c r="E37" s="97" t="s">
        <v>500</v>
      </c>
      <c r="F37" s="97" t="s">
        <v>419</v>
      </c>
      <c r="G37" s="98" t="s">
        <v>501</v>
      </c>
    </row>
    <row r="38" spans="1:7" ht="25.5" x14ac:dyDescent="0.2">
      <c r="A38" s="95">
        <v>44326</v>
      </c>
      <c r="B38" s="96">
        <v>37</v>
      </c>
      <c r="C38" s="100" t="s">
        <v>502</v>
      </c>
      <c r="D38" s="96" t="s">
        <v>503</v>
      </c>
      <c r="E38" s="97" t="s">
        <v>504</v>
      </c>
      <c r="F38" s="100" t="s">
        <v>413</v>
      </c>
      <c r="G38" s="101" t="s">
        <v>505</v>
      </c>
    </row>
    <row r="39" spans="1:7" ht="25.5" x14ac:dyDescent="0.2">
      <c r="A39" s="95">
        <v>44326</v>
      </c>
      <c r="B39" s="96">
        <v>38</v>
      </c>
      <c r="C39" s="100" t="s">
        <v>502</v>
      </c>
      <c r="D39" s="96" t="s">
        <v>503</v>
      </c>
      <c r="E39" s="100"/>
      <c r="F39" s="101" t="s">
        <v>506</v>
      </c>
      <c r="G39" s="98" t="s">
        <v>507</v>
      </c>
    </row>
    <row r="40" spans="1:7" ht="38.25" x14ac:dyDescent="0.2">
      <c r="A40" s="95">
        <v>44326</v>
      </c>
      <c r="B40" s="96">
        <v>39</v>
      </c>
      <c r="C40" s="97" t="s">
        <v>502</v>
      </c>
      <c r="D40" s="96" t="s">
        <v>503</v>
      </c>
      <c r="E40" s="97" t="s">
        <v>508</v>
      </c>
      <c r="F40" s="101" t="s">
        <v>509</v>
      </c>
      <c r="G40" s="98" t="s">
        <v>510</v>
      </c>
    </row>
    <row r="41" spans="1:7" ht="38.25" x14ac:dyDescent="0.2">
      <c r="A41" s="95">
        <v>44326</v>
      </c>
      <c r="B41" s="96">
        <v>40</v>
      </c>
      <c r="C41" s="97" t="s">
        <v>502</v>
      </c>
      <c r="D41" s="96" t="s">
        <v>503</v>
      </c>
      <c r="E41" s="97" t="s">
        <v>511</v>
      </c>
      <c r="F41" s="101" t="s">
        <v>469</v>
      </c>
      <c r="G41" s="98" t="s">
        <v>512</v>
      </c>
    </row>
    <row r="42" spans="1:7" x14ac:dyDescent="0.2">
      <c r="A42" s="95">
        <v>44326</v>
      </c>
      <c r="B42" s="96">
        <v>41</v>
      </c>
      <c r="C42" s="97" t="s">
        <v>502</v>
      </c>
      <c r="D42" s="96" t="s">
        <v>503</v>
      </c>
      <c r="E42" s="97" t="s">
        <v>513</v>
      </c>
      <c r="F42" s="98" t="s">
        <v>419</v>
      </c>
      <c r="G42" s="98" t="s">
        <v>514</v>
      </c>
    </row>
    <row r="43" spans="1:7" ht="25.5" x14ac:dyDescent="0.2">
      <c r="A43" s="95">
        <v>44326</v>
      </c>
      <c r="B43" s="96">
        <v>42</v>
      </c>
      <c r="C43" s="97" t="s">
        <v>515</v>
      </c>
      <c r="D43" s="99" t="s">
        <v>516</v>
      </c>
      <c r="E43" s="97" t="s">
        <v>517</v>
      </c>
      <c r="F43" s="101" t="s">
        <v>518</v>
      </c>
      <c r="G43" s="101" t="s">
        <v>519</v>
      </c>
    </row>
    <row r="44" spans="1:7" ht="51" x14ac:dyDescent="0.2">
      <c r="A44" s="95">
        <v>44326</v>
      </c>
      <c r="B44" s="96">
        <v>43</v>
      </c>
      <c r="C44" s="97" t="s">
        <v>520</v>
      </c>
      <c r="D44" s="96" t="s">
        <v>521</v>
      </c>
      <c r="E44" s="97" t="s">
        <v>522</v>
      </c>
      <c r="F44" s="98" t="s">
        <v>416</v>
      </c>
      <c r="G44" s="98" t="s">
        <v>523</v>
      </c>
    </row>
    <row r="45" spans="1:7" x14ac:dyDescent="0.2">
      <c r="A45" s="95">
        <v>44326</v>
      </c>
      <c r="B45" s="96">
        <v>44</v>
      </c>
      <c r="C45" s="97" t="s">
        <v>524</v>
      </c>
      <c r="D45" s="96" t="s">
        <v>525</v>
      </c>
      <c r="E45" s="97" t="s">
        <v>522</v>
      </c>
      <c r="F45" s="98" t="s">
        <v>416</v>
      </c>
      <c r="G45" s="98" t="s">
        <v>526</v>
      </c>
    </row>
    <row r="46" spans="1:7" x14ac:dyDescent="0.2">
      <c r="A46" s="95">
        <v>44326</v>
      </c>
      <c r="B46" s="96">
        <v>45</v>
      </c>
      <c r="C46" s="97" t="s">
        <v>527</v>
      </c>
      <c r="D46" s="96" t="s">
        <v>525</v>
      </c>
      <c r="E46" s="97" t="s">
        <v>528</v>
      </c>
      <c r="F46" s="98" t="s">
        <v>419</v>
      </c>
      <c r="G46" s="98" t="s">
        <v>529</v>
      </c>
    </row>
    <row r="47" spans="1:7" x14ac:dyDescent="0.2">
      <c r="A47" s="95">
        <v>44326</v>
      </c>
      <c r="B47" s="96">
        <v>46</v>
      </c>
      <c r="C47" s="97" t="s">
        <v>527</v>
      </c>
      <c r="D47" s="96" t="s">
        <v>525</v>
      </c>
      <c r="E47" s="97" t="s">
        <v>530</v>
      </c>
      <c r="F47" s="98" t="s">
        <v>531</v>
      </c>
      <c r="G47" s="98" t="s">
        <v>532</v>
      </c>
    </row>
    <row r="48" spans="1:7" x14ac:dyDescent="0.2">
      <c r="A48" s="95">
        <v>44326</v>
      </c>
      <c r="B48" s="96">
        <v>47</v>
      </c>
      <c r="C48" s="97" t="s">
        <v>533</v>
      </c>
      <c r="D48" s="96"/>
      <c r="E48" s="97" t="s">
        <v>534</v>
      </c>
      <c r="F48" s="101" t="s">
        <v>469</v>
      </c>
      <c r="G48" s="98" t="s">
        <v>535</v>
      </c>
    </row>
    <row r="49" spans="1:7" x14ac:dyDescent="0.2">
      <c r="A49" s="95">
        <v>44326</v>
      </c>
      <c r="B49" s="96">
        <v>48</v>
      </c>
      <c r="C49" s="97" t="s">
        <v>533</v>
      </c>
      <c r="D49" s="96">
        <v>3.1</v>
      </c>
      <c r="E49" s="97" t="s">
        <v>536</v>
      </c>
      <c r="F49" s="98" t="s">
        <v>537</v>
      </c>
      <c r="G49" s="98" t="s">
        <v>538</v>
      </c>
    </row>
    <row r="50" spans="1:7" x14ac:dyDescent="0.2">
      <c r="A50" s="95">
        <v>44326</v>
      </c>
      <c r="B50" s="96">
        <v>49</v>
      </c>
      <c r="C50" s="97" t="s">
        <v>533</v>
      </c>
      <c r="D50" s="96">
        <v>3.1</v>
      </c>
      <c r="E50" s="97" t="s">
        <v>539</v>
      </c>
      <c r="F50" s="98" t="s">
        <v>413</v>
      </c>
      <c r="G50" s="98" t="s">
        <v>540</v>
      </c>
    </row>
    <row r="51" spans="1:7" ht="140.25" x14ac:dyDescent="0.2">
      <c r="A51" s="95">
        <v>44326</v>
      </c>
      <c r="B51" s="96">
        <v>50</v>
      </c>
      <c r="C51" s="97" t="s">
        <v>533</v>
      </c>
      <c r="D51" s="96">
        <v>3.1</v>
      </c>
      <c r="E51" s="97" t="s">
        <v>541</v>
      </c>
      <c r="F51" s="98" t="s">
        <v>542</v>
      </c>
      <c r="G51" s="98" t="s">
        <v>543</v>
      </c>
    </row>
    <row r="52" spans="1:7" ht="25.5" x14ac:dyDescent="0.2">
      <c r="A52" s="95">
        <v>44326</v>
      </c>
      <c r="B52" s="96">
        <v>51</v>
      </c>
      <c r="C52" s="97" t="s">
        <v>533</v>
      </c>
      <c r="D52" s="96">
        <v>3.1</v>
      </c>
      <c r="E52" s="97" t="s">
        <v>544</v>
      </c>
      <c r="F52" s="98" t="s">
        <v>419</v>
      </c>
      <c r="G52" s="98" t="s">
        <v>545</v>
      </c>
    </row>
    <row r="53" spans="1:7" ht="38.25" x14ac:dyDescent="0.2">
      <c r="A53" s="95">
        <v>44326</v>
      </c>
      <c r="B53" s="96">
        <v>52</v>
      </c>
      <c r="C53" s="97" t="s">
        <v>533</v>
      </c>
      <c r="D53" s="96">
        <v>3.1</v>
      </c>
      <c r="E53" s="97" t="s">
        <v>546</v>
      </c>
      <c r="F53" s="98" t="s">
        <v>419</v>
      </c>
      <c r="G53" s="98" t="s">
        <v>547</v>
      </c>
    </row>
    <row r="54" spans="1:7" ht="51" x14ac:dyDescent="0.2">
      <c r="A54" s="95">
        <v>44326</v>
      </c>
      <c r="B54" s="96">
        <v>53</v>
      </c>
      <c r="C54" s="97" t="s">
        <v>548</v>
      </c>
      <c r="D54" s="96"/>
      <c r="E54" s="97"/>
      <c r="F54" s="98" t="s">
        <v>549</v>
      </c>
      <c r="G54" s="98" t="s">
        <v>550</v>
      </c>
    </row>
    <row r="55" spans="1:7" x14ac:dyDescent="0.2">
      <c r="A55" s="95">
        <v>44326</v>
      </c>
      <c r="B55" s="96">
        <v>54</v>
      </c>
      <c r="C55" s="97" t="s">
        <v>548</v>
      </c>
      <c r="D55" s="96" t="s">
        <v>430</v>
      </c>
      <c r="E55" s="97" t="s">
        <v>551</v>
      </c>
      <c r="F55" s="98" t="s">
        <v>552</v>
      </c>
      <c r="G55" s="98" t="s">
        <v>553</v>
      </c>
    </row>
    <row r="56" spans="1:7" x14ac:dyDescent="0.2">
      <c r="A56" s="95">
        <v>44326</v>
      </c>
      <c r="B56" s="96">
        <v>55</v>
      </c>
      <c r="C56" s="97" t="s">
        <v>548</v>
      </c>
      <c r="D56" s="96"/>
      <c r="E56" s="97" t="s">
        <v>554</v>
      </c>
      <c r="F56" s="98" t="s">
        <v>413</v>
      </c>
      <c r="G56" s="98" t="s">
        <v>555</v>
      </c>
    </row>
    <row r="57" spans="1:7" ht="51" x14ac:dyDescent="0.2">
      <c r="A57" s="95">
        <v>44326</v>
      </c>
      <c r="B57" s="96">
        <v>56</v>
      </c>
      <c r="C57" s="97" t="s">
        <v>556</v>
      </c>
      <c r="D57" s="96"/>
      <c r="E57" s="97"/>
      <c r="F57" s="98" t="s">
        <v>549</v>
      </c>
      <c r="G57" s="98" t="s">
        <v>557</v>
      </c>
    </row>
    <row r="58" spans="1:7" ht="25.5" x14ac:dyDescent="0.2">
      <c r="A58" s="95">
        <v>44326</v>
      </c>
      <c r="B58" s="96">
        <v>57</v>
      </c>
      <c r="C58" s="97" t="s">
        <v>556</v>
      </c>
      <c r="D58" s="96" t="s">
        <v>558</v>
      </c>
      <c r="E58" s="98" t="s">
        <v>559</v>
      </c>
      <c r="F58" s="98" t="s">
        <v>552</v>
      </c>
      <c r="G58" s="98" t="s">
        <v>553</v>
      </c>
    </row>
    <row r="59" spans="1:7" x14ac:dyDescent="0.2">
      <c r="A59" s="95">
        <v>44326</v>
      </c>
      <c r="B59" s="96">
        <v>58</v>
      </c>
      <c r="C59" s="97" t="s">
        <v>443</v>
      </c>
      <c r="D59" s="96" t="s">
        <v>408</v>
      </c>
      <c r="E59" s="97" t="s">
        <v>560</v>
      </c>
      <c r="F59" s="98" t="s">
        <v>469</v>
      </c>
      <c r="G59" s="98" t="s">
        <v>540</v>
      </c>
    </row>
    <row r="60" spans="1:7" x14ac:dyDescent="0.2">
      <c r="A60" s="95">
        <v>44326</v>
      </c>
      <c r="B60" s="96">
        <v>59</v>
      </c>
      <c r="C60" s="97" t="s">
        <v>443</v>
      </c>
      <c r="D60" s="96" t="s">
        <v>408</v>
      </c>
      <c r="E60" s="97" t="s">
        <v>561</v>
      </c>
      <c r="F60" s="98" t="s">
        <v>469</v>
      </c>
      <c r="G60" s="98" t="s">
        <v>540</v>
      </c>
    </row>
    <row r="61" spans="1:7" x14ac:dyDescent="0.2">
      <c r="A61" s="95">
        <v>44326</v>
      </c>
      <c r="B61" s="96">
        <v>60</v>
      </c>
      <c r="C61" s="97" t="s">
        <v>443</v>
      </c>
      <c r="D61" s="96" t="s">
        <v>408</v>
      </c>
      <c r="E61" t="s">
        <v>562</v>
      </c>
      <c r="F61" s="98" t="s">
        <v>405</v>
      </c>
      <c r="G61" s="98" t="s">
        <v>563</v>
      </c>
    </row>
    <row r="62" spans="1:7" x14ac:dyDescent="0.2">
      <c r="A62" s="95">
        <v>44326</v>
      </c>
      <c r="B62" s="96">
        <v>61</v>
      </c>
      <c r="C62" s="97" t="s">
        <v>443</v>
      </c>
      <c r="D62" s="96" t="s">
        <v>465</v>
      </c>
      <c r="E62" s="97" t="s">
        <v>564</v>
      </c>
      <c r="F62" s="98" t="s">
        <v>552</v>
      </c>
      <c r="G62" s="98" t="s">
        <v>565</v>
      </c>
    </row>
    <row r="63" spans="1:7" ht="38.25" x14ac:dyDescent="0.2">
      <c r="A63" s="95">
        <v>44326</v>
      </c>
      <c r="B63" s="96">
        <v>62</v>
      </c>
      <c r="C63" s="97" t="s">
        <v>443</v>
      </c>
      <c r="D63" s="96" t="s">
        <v>465</v>
      </c>
      <c r="E63" s="97" t="s">
        <v>566</v>
      </c>
      <c r="F63" s="98" t="s">
        <v>531</v>
      </c>
      <c r="G63" s="98" t="s">
        <v>567</v>
      </c>
    </row>
    <row r="64" spans="1:7" ht="25.5" x14ac:dyDescent="0.2">
      <c r="A64" s="95">
        <v>44326</v>
      </c>
      <c r="B64" s="96">
        <v>63</v>
      </c>
      <c r="C64" s="97" t="s">
        <v>443</v>
      </c>
      <c r="D64" s="96" t="s">
        <v>408</v>
      </c>
      <c r="E64" s="97" t="s">
        <v>452</v>
      </c>
      <c r="F64" s="98" t="s">
        <v>453</v>
      </c>
      <c r="G64" s="98" t="s">
        <v>568</v>
      </c>
    </row>
    <row r="65" spans="1:7" ht="25.5" x14ac:dyDescent="0.2">
      <c r="A65" s="95">
        <v>44326</v>
      </c>
      <c r="B65" s="96">
        <v>64</v>
      </c>
      <c r="C65" s="97" t="s">
        <v>443</v>
      </c>
      <c r="D65" s="96" t="s">
        <v>444</v>
      </c>
      <c r="E65" s="97" t="s">
        <v>569</v>
      </c>
      <c r="F65" s="98" t="s">
        <v>453</v>
      </c>
      <c r="G65" s="98" t="s">
        <v>568</v>
      </c>
    </row>
    <row r="66" spans="1:7" ht="25.5" x14ac:dyDescent="0.2">
      <c r="A66" s="95">
        <v>44326</v>
      </c>
      <c r="B66" s="96">
        <v>65</v>
      </c>
      <c r="C66" s="97" t="s">
        <v>570</v>
      </c>
      <c r="D66" s="96" t="s">
        <v>571</v>
      </c>
      <c r="E66" s="97" t="s">
        <v>572</v>
      </c>
      <c r="F66" s="98" t="s">
        <v>453</v>
      </c>
      <c r="G66" s="98" t="s">
        <v>568</v>
      </c>
    </row>
    <row r="67" spans="1:7" ht="51" x14ac:dyDescent="0.2">
      <c r="A67" s="95">
        <v>44326</v>
      </c>
      <c r="B67" s="96">
        <v>66</v>
      </c>
      <c r="C67" s="97" t="s">
        <v>573</v>
      </c>
      <c r="D67" s="96" t="s">
        <v>571</v>
      </c>
      <c r="E67" s="97" t="s">
        <v>522</v>
      </c>
      <c r="F67" s="98" t="s">
        <v>416</v>
      </c>
      <c r="G67" s="98" t="s">
        <v>523</v>
      </c>
    </row>
    <row r="68" spans="1:7" x14ac:dyDescent="0.2">
      <c r="A68" s="95">
        <v>44326</v>
      </c>
      <c r="B68" s="96">
        <v>67</v>
      </c>
      <c r="C68" s="97" t="s">
        <v>574</v>
      </c>
      <c r="D68" s="96"/>
      <c r="E68" s="97"/>
      <c r="F68" s="98" t="s">
        <v>549</v>
      </c>
      <c r="G68" t="s">
        <v>575</v>
      </c>
    </row>
    <row r="69" spans="1:7" ht="25.5" x14ac:dyDescent="0.2">
      <c r="A69" s="95">
        <v>44326</v>
      </c>
      <c r="B69" s="96">
        <v>68</v>
      </c>
      <c r="C69" s="97" t="s">
        <v>574</v>
      </c>
      <c r="D69" s="96"/>
      <c r="E69" s="97"/>
      <c r="F69" s="98" t="s">
        <v>576</v>
      </c>
      <c r="G69" s="98" t="s">
        <v>577</v>
      </c>
    </row>
    <row r="70" spans="1:7" ht="25.5" x14ac:dyDescent="0.2">
      <c r="A70" s="95">
        <v>44326</v>
      </c>
      <c r="B70" s="96">
        <v>69</v>
      </c>
      <c r="C70" s="97" t="s">
        <v>574</v>
      </c>
      <c r="D70" s="96">
        <v>4.0999999999999996</v>
      </c>
      <c r="E70" s="97" t="s">
        <v>578</v>
      </c>
      <c r="F70" s="98" t="s">
        <v>419</v>
      </c>
      <c r="G70" s="98" t="s">
        <v>579</v>
      </c>
    </row>
    <row r="71" spans="1:7" ht="25.5" x14ac:dyDescent="0.2">
      <c r="A71" s="95">
        <v>44326</v>
      </c>
      <c r="B71" s="96">
        <v>70</v>
      </c>
      <c r="C71" s="97" t="s">
        <v>574</v>
      </c>
      <c r="D71" s="96">
        <v>4.0999999999999996</v>
      </c>
      <c r="E71" s="97" t="s">
        <v>580</v>
      </c>
      <c r="F71" s="98" t="s">
        <v>489</v>
      </c>
      <c r="G71" s="98" t="s">
        <v>581</v>
      </c>
    </row>
    <row r="72" spans="1:7" x14ac:dyDescent="0.2">
      <c r="A72" s="95">
        <v>44326</v>
      </c>
      <c r="B72" s="96">
        <v>71</v>
      </c>
      <c r="C72" s="97" t="s">
        <v>574</v>
      </c>
      <c r="D72" s="96">
        <v>4.0999999999999996</v>
      </c>
      <c r="E72" s="97" t="s">
        <v>582</v>
      </c>
      <c r="F72" s="98" t="s">
        <v>583</v>
      </c>
      <c r="G72" s="98" t="s">
        <v>584</v>
      </c>
    </row>
    <row r="73" spans="1:7" x14ac:dyDescent="0.2">
      <c r="A73" s="95">
        <v>44326</v>
      </c>
      <c r="B73" s="96">
        <v>72</v>
      </c>
      <c r="C73" s="97" t="s">
        <v>574</v>
      </c>
      <c r="D73" s="96">
        <v>4.0999999999999996</v>
      </c>
      <c r="E73" s="97" t="s">
        <v>585</v>
      </c>
      <c r="F73" s="98" t="s">
        <v>419</v>
      </c>
      <c r="G73" s="98" t="s">
        <v>586</v>
      </c>
    </row>
    <row r="74" spans="1:7" ht="25.5" x14ac:dyDescent="0.2">
      <c r="A74" s="95">
        <v>44326</v>
      </c>
      <c r="B74" s="96">
        <v>73</v>
      </c>
      <c r="C74" s="97" t="s">
        <v>574</v>
      </c>
      <c r="D74" s="96">
        <v>4.0999999999999996</v>
      </c>
      <c r="E74" s="97" t="s">
        <v>587</v>
      </c>
      <c r="F74" s="98" t="s">
        <v>419</v>
      </c>
      <c r="G74" s="98" t="s">
        <v>588</v>
      </c>
    </row>
    <row r="75" spans="1:7" x14ac:dyDescent="0.2">
      <c r="A75" s="95">
        <v>44326</v>
      </c>
      <c r="B75" s="96">
        <v>74</v>
      </c>
      <c r="C75" s="97" t="s">
        <v>574</v>
      </c>
      <c r="D75" s="96"/>
      <c r="E75" s="97" t="s">
        <v>589</v>
      </c>
      <c r="F75" s="98" t="s">
        <v>469</v>
      </c>
      <c r="G75" s="98" t="s">
        <v>590</v>
      </c>
    </row>
    <row r="76" spans="1:7" ht="38.25" x14ac:dyDescent="0.2">
      <c r="A76" s="95">
        <v>44326</v>
      </c>
      <c r="B76" s="96">
        <v>75</v>
      </c>
      <c r="C76" s="97" t="s">
        <v>591</v>
      </c>
      <c r="D76" s="96">
        <v>5.0999999999999996</v>
      </c>
      <c r="E76" s="97" t="s">
        <v>592</v>
      </c>
      <c r="F76" s="98" t="s">
        <v>593</v>
      </c>
      <c r="G76" s="98" t="s">
        <v>594</v>
      </c>
    </row>
    <row r="77" spans="1:7" ht="38.25" x14ac:dyDescent="0.2">
      <c r="A77" s="95">
        <v>44326</v>
      </c>
      <c r="B77" s="96">
        <v>76</v>
      </c>
      <c r="C77" s="97" t="s">
        <v>591</v>
      </c>
      <c r="D77" s="96">
        <v>5.0999999999999996</v>
      </c>
      <c r="E77" s="97" t="s">
        <v>595</v>
      </c>
      <c r="F77" s="98" t="s">
        <v>593</v>
      </c>
      <c r="G77" s="98" t="s">
        <v>596</v>
      </c>
    </row>
    <row r="78" spans="1:7" ht="25.5" x14ac:dyDescent="0.2">
      <c r="A78" s="95">
        <v>44326</v>
      </c>
      <c r="B78" s="96">
        <v>77</v>
      </c>
      <c r="C78" s="97" t="s">
        <v>591</v>
      </c>
      <c r="D78" s="96">
        <v>5.0999999999999996</v>
      </c>
      <c r="E78" s="97" t="s">
        <v>597</v>
      </c>
      <c r="F78" s="98" t="s">
        <v>537</v>
      </c>
      <c r="G78" s="98" t="s">
        <v>598</v>
      </c>
    </row>
    <row r="79" spans="1:7" ht="25.5" x14ac:dyDescent="0.2">
      <c r="A79" s="95">
        <v>44326</v>
      </c>
      <c r="B79" s="96">
        <v>78</v>
      </c>
      <c r="C79" s="97" t="s">
        <v>591</v>
      </c>
      <c r="D79" s="96">
        <v>5.0999999999999996</v>
      </c>
      <c r="E79" s="97" t="s">
        <v>599</v>
      </c>
      <c r="F79" s="98" t="s">
        <v>413</v>
      </c>
      <c r="G79" s="101" t="s">
        <v>600</v>
      </c>
    </row>
    <row r="80" spans="1:7" ht="38.25" x14ac:dyDescent="0.2">
      <c r="A80" s="95">
        <v>44326</v>
      </c>
      <c r="B80" s="96">
        <v>79</v>
      </c>
      <c r="C80" s="97" t="s">
        <v>591</v>
      </c>
      <c r="D80" s="96">
        <v>5.0999999999999996</v>
      </c>
      <c r="E80" s="101" t="s">
        <v>601</v>
      </c>
      <c r="F80" s="101" t="s">
        <v>602</v>
      </c>
      <c r="G80" s="101" t="s">
        <v>603</v>
      </c>
    </row>
    <row r="81" spans="1:7" ht="38.25" x14ac:dyDescent="0.2">
      <c r="A81" s="95">
        <v>44326</v>
      </c>
      <c r="B81" s="96">
        <v>80</v>
      </c>
      <c r="C81" s="97" t="s">
        <v>604</v>
      </c>
      <c r="D81" s="96"/>
      <c r="E81" s="97"/>
      <c r="F81" s="98" t="s">
        <v>552</v>
      </c>
      <c r="G81" s="98" t="s">
        <v>605</v>
      </c>
    </row>
    <row r="82" spans="1:7" x14ac:dyDescent="0.2">
      <c r="A82" s="97"/>
      <c r="B82" s="96"/>
      <c r="C82" s="97"/>
      <c r="D82" s="96"/>
      <c r="E82" s="97"/>
      <c r="F82" s="97"/>
      <c r="G82" s="97"/>
    </row>
    <row r="83" spans="1:7" x14ac:dyDescent="0.2">
      <c r="A83" s="97"/>
      <c r="B83" s="96"/>
      <c r="C83" s="97"/>
      <c r="D83" s="96"/>
      <c r="E83" s="97"/>
      <c r="F83" s="98"/>
      <c r="G83" s="98"/>
    </row>
    <row r="84" spans="1:7" x14ac:dyDescent="0.2">
      <c r="A84" s="97"/>
      <c r="B84" s="96"/>
      <c r="C84" s="97"/>
      <c r="D84" s="96"/>
      <c r="E84" s="97"/>
      <c r="F84" s="98"/>
      <c r="G84" s="98"/>
    </row>
    <row r="85" spans="1:7" x14ac:dyDescent="0.2">
      <c r="A85" s="97"/>
      <c r="B85" s="96"/>
      <c r="C85" s="97"/>
      <c r="D85" s="96"/>
      <c r="E85" s="97"/>
      <c r="F85" s="98"/>
      <c r="G85" s="98"/>
    </row>
    <row r="86" spans="1:7" x14ac:dyDescent="0.2">
      <c r="A86" s="97"/>
      <c r="B86" s="96"/>
      <c r="C86" s="97"/>
      <c r="D86" s="96"/>
      <c r="E86" s="97"/>
      <c r="F86" s="98"/>
      <c r="G86" s="98"/>
    </row>
    <row r="87" spans="1:7" x14ac:dyDescent="0.2">
      <c r="A87" s="97"/>
      <c r="B87" s="96"/>
      <c r="C87" s="97"/>
      <c r="D87" s="96"/>
      <c r="E87" s="97"/>
      <c r="F87" s="98"/>
      <c r="G87" s="98"/>
    </row>
    <row r="88" spans="1:7" x14ac:dyDescent="0.2">
      <c r="A88" s="97"/>
      <c r="B88" s="96"/>
      <c r="C88" s="97"/>
      <c r="D88" s="96"/>
      <c r="E88" s="97"/>
      <c r="F88" s="98"/>
      <c r="G88" s="98"/>
    </row>
    <row r="89" spans="1:7" x14ac:dyDescent="0.2">
      <c r="A89" s="97"/>
      <c r="B89" s="96"/>
      <c r="C89" s="97"/>
      <c r="D89" s="96"/>
      <c r="E89" s="97"/>
      <c r="F89" s="98"/>
      <c r="G89" s="98"/>
    </row>
    <row r="90" spans="1:7" x14ac:dyDescent="0.2">
      <c r="A90" s="97"/>
      <c r="B90" s="96"/>
      <c r="C90" s="97"/>
      <c r="D90" s="96"/>
      <c r="E90" s="97"/>
      <c r="F90" s="98"/>
      <c r="G90" s="98"/>
    </row>
    <row r="91" spans="1:7" x14ac:dyDescent="0.2">
      <c r="A91" s="97"/>
      <c r="B91" s="96"/>
      <c r="C91" s="97"/>
      <c r="D91" s="96"/>
      <c r="E91" s="97"/>
      <c r="F91" s="98"/>
      <c r="G91" s="98"/>
    </row>
    <row r="92" spans="1:7" x14ac:dyDescent="0.2">
      <c r="A92" s="97"/>
      <c r="B92" s="96"/>
      <c r="C92" s="97"/>
      <c r="D92" s="96"/>
      <c r="E92" s="97"/>
      <c r="F92" s="98"/>
      <c r="G92" s="98"/>
    </row>
    <row r="93" spans="1:7" x14ac:dyDescent="0.2">
      <c r="A93" s="97"/>
      <c r="B93" s="96"/>
      <c r="C93" s="97"/>
      <c r="D93" s="96"/>
      <c r="E93" s="97"/>
      <c r="F93" s="98"/>
      <c r="G93" s="98"/>
    </row>
    <row r="94" spans="1:7" x14ac:dyDescent="0.2">
      <c r="A94" s="97"/>
      <c r="B94" s="96"/>
      <c r="C94" s="97"/>
      <c r="D94" s="96"/>
      <c r="E94" s="97"/>
      <c r="F94" s="98"/>
      <c r="G94" s="98"/>
    </row>
    <row r="95" spans="1:7" x14ac:dyDescent="0.2">
      <c r="A95" s="97"/>
      <c r="B95" s="96"/>
      <c r="C95" s="97"/>
      <c r="D95" s="96"/>
      <c r="E95" s="97"/>
      <c r="F95" s="98"/>
      <c r="G95" s="98"/>
    </row>
    <row r="96" spans="1:7" x14ac:dyDescent="0.2">
      <c r="A96" s="97"/>
      <c r="B96" s="96"/>
      <c r="C96" s="97"/>
      <c r="D96" s="96"/>
      <c r="E96" s="97"/>
      <c r="F96" s="98"/>
      <c r="G96" s="98"/>
    </row>
    <row r="97" spans="1:7" x14ac:dyDescent="0.2">
      <c r="A97" s="97"/>
      <c r="B97" s="96"/>
      <c r="C97" s="97"/>
      <c r="D97" s="96"/>
      <c r="E97" s="97"/>
      <c r="F97" s="98"/>
      <c r="G97" s="98"/>
    </row>
    <row r="98" spans="1:7" x14ac:dyDescent="0.2">
      <c r="A98" s="97"/>
      <c r="B98" s="96"/>
      <c r="C98" s="97"/>
      <c r="D98" s="96"/>
      <c r="E98" s="97"/>
      <c r="F98" s="98"/>
      <c r="G98" s="98"/>
    </row>
    <row r="99" spans="1:7" x14ac:dyDescent="0.2">
      <c r="A99" s="97"/>
      <c r="B99" s="96"/>
      <c r="C99" s="97"/>
      <c r="D99" s="96"/>
      <c r="E99" s="97"/>
      <c r="F99" s="98"/>
      <c r="G99" s="98"/>
    </row>
    <row r="100" spans="1:7" x14ac:dyDescent="0.2">
      <c r="A100" s="97"/>
      <c r="B100" s="96"/>
      <c r="C100" s="97"/>
      <c r="D100" s="96"/>
      <c r="E100" s="97"/>
      <c r="F100" s="98"/>
      <c r="G100" s="98"/>
    </row>
    <row r="101" spans="1:7" x14ac:dyDescent="0.2">
      <c r="A101" s="97"/>
      <c r="B101" s="96"/>
      <c r="C101" s="97"/>
      <c r="D101" s="96"/>
      <c r="E101" s="97"/>
      <c r="F101" s="98"/>
      <c r="G101" s="98"/>
    </row>
    <row r="102" spans="1:7" x14ac:dyDescent="0.2">
      <c r="A102" s="97"/>
      <c r="B102" s="96"/>
      <c r="C102" s="97"/>
      <c r="D102" s="96"/>
      <c r="E102" s="97"/>
      <c r="F102" s="98"/>
      <c r="G102" s="98"/>
    </row>
    <row r="103" spans="1:7" x14ac:dyDescent="0.2">
      <c r="A103" s="97"/>
      <c r="B103" s="96"/>
      <c r="C103" s="97"/>
      <c r="D103" s="96"/>
      <c r="E103" s="97"/>
      <c r="F103" s="98"/>
      <c r="G103" s="98"/>
    </row>
    <row r="104" spans="1:7" x14ac:dyDescent="0.2">
      <c r="A104" s="97"/>
      <c r="B104" s="96"/>
      <c r="C104" s="97"/>
      <c r="D104" s="96"/>
      <c r="E104" s="97"/>
      <c r="F104" s="98"/>
      <c r="G104" s="98"/>
    </row>
    <row r="105" spans="1:7" x14ac:dyDescent="0.2">
      <c r="A105" s="97"/>
      <c r="B105" s="96"/>
      <c r="C105" s="97"/>
      <c r="D105" s="96"/>
      <c r="E105" s="97"/>
      <c r="F105" s="98"/>
      <c r="G105" s="98"/>
    </row>
    <row r="106" spans="1:7" x14ac:dyDescent="0.2">
      <c r="A106" s="97"/>
      <c r="B106" s="96"/>
      <c r="C106" s="97"/>
      <c r="D106" s="96"/>
      <c r="E106" s="97"/>
      <c r="F106" s="98"/>
      <c r="G106" s="98"/>
    </row>
    <row r="107" spans="1:7" x14ac:dyDescent="0.2">
      <c r="A107" s="97"/>
      <c r="B107" s="96"/>
      <c r="C107" s="97"/>
      <c r="D107" s="96"/>
      <c r="E107" s="97"/>
      <c r="F107" s="98"/>
      <c r="G107" s="98"/>
    </row>
    <row r="108" spans="1:7" x14ac:dyDescent="0.2">
      <c r="A108" s="97"/>
      <c r="B108" s="96"/>
      <c r="C108" s="97"/>
      <c r="D108" s="96"/>
      <c r="E108" s="97"/>
      <c r="F108" s="98"/>
      <c r="G108" s="98"/>
    </row>
    <row r="109" spans="1:7" x14ac:dyDescent="0.2">
      <c r="A109" s="97"/>
      <c r="B109" s="96"/>
      <c r="C109" s="97"/>
      <c r="D109" s="96"/>
      <c r="E109" s="97"/>
      <c r="F109" s="98"/>
      <c r="G109" s="98"/>
    </row>
    <row r="110" spans="1:7" x14ac:dyDescent="0.2">
      <c r="A110" s="97"/>
      <c r="B110" s="96"/>
      <c r="C110" s="97"/>
      <c r="D110" s="96"/>
      <c r="E110" s="97"/>
      <c r="F110" s="98"/>
      <c r="G110" s="98"/>
    </row>
    <row r="111" spans="1:7" x14ac:dyDescent="0.2">
      <c r="A111" s="97"/>
      <c r="B111" s="96"/>
      <c r="C111" s="97"/>
      <c r="D111" s="96"/>
      <c r="E111" s="97"/>
      <c r="F111" s="98"/>
      <c r="G111" s="98"/>
    </row>
    <row r="112" spans="1:7" x14ac:dyDescent="0.2">
      <c r="A112" s="97"/>
      <c r="B112" s="96"/>
      <c r="C112" s="97"/>
      <c r="D112" s="96"/>
      <c r="E112" s="97"/>
      <c r="F112" s="98"/>
      <c r="G112" s="98"/>
    </row>
    <row r="113" spans="1:7" x14ac:dyDescent="0.2">
      <c r="A113" s="97"/>
      <c r="B113" s="96"/>
      <c r="C113" s="97"/>
      <c r="D113" s="96"/>
      <c r="E113" s="97"/>
      <c r="F113" s="98"/>
      <c r="G113" s="98"/>
    </row>
    <row r="114" spans="1:7" x14ac:dyDescent="0.2">
      <c r="A114" s="97"/>
      <c r="B114" s="96"/>
      <c r="C114" s="97"/>
      <c r="D114" s="96"/>
      <c r="E114" s="97"/>
      <c r="F114" s="98"/>
      <c r="G114" s="98"/>
    </row>
    <row r="115" spans="1:7" x14ac:dyDescent="0.2">
      <c r="A115" s="97"/>
      <c r="B115" s="96"/>
      <c r="C115" s="97"/>
      <c r="D115" s="96"/>
      <c r="E115" s="97"/>
      <c r="F115" s="98"/>
      <c r="G115" s="98"/>
    </row>
    <row r="116" spans="1:7" x14ac:dyDescent="0.2">
      <c r="A116" s="97"/>
      <c r="B116" s="96"/>
      <c r="C116" s="97"/>
      <c r="D116" s="96"/>
      <c r="E116" s="97"/>
      <c r="F116" s="98"/>
      <c r="G116" s="98"/>
    </row>
    <row r="117" spans="1:7" x14ac:dyDescent="0.2">
      <c r="A117" s="97"/>
      <c r="B117" s="96"/>
      <c r="C117" s="97"/>
      <c r="D117" s="96"/>
      <c r="E117" s="97"/>
      <c r="F117" s="98"/>
      <c r="G117" s="98"/>
    </row>
    <row r="118" spans="1:7" x14ac:dyDescent="0.2">
      <c r="A118" s="97"/>
      <c r="B118" s="96"/>
      <c r="C118" s="97"/>
      <c r="D118" s="96"/>
      <c r="E118" s="97"/>
      <c r="F118" s="98"/>
      <c r="G118" s="98"/>
    </row>
    <row r="119" spans="1:7" x14ac:dyDescent="0.2">
      <c r="A119" s="97"/>
      <c r="B119" s="96"/>
      <c r="C119" s="97"/>
      <c r="D119" s="96"/>
      <c r="E119" s="97"/>
      <c r="F119" s="98"/>
      <c r="G119" s="98"/>
    </row>
    <row r="120" spans="1:7" x14ac:dyDescent="0.2">
      <c r="A120" s="97"/>
      <c r="B120" s="96"/>
      <c r="C120" s="97"/>
      <c r="D120" s="96"/>
      <c r="E120" s="97"/>
      <c r="F120" s="97"/>
      <c r="G120" s="97"/>
    </row>
    <row r="121" spans="1:7" x14ac:dyDescent="0.2">
      <c r="A121" s="97"/>
      <c r="B121" s="96"/>
      <c r="C121" s="97"/>
      <c r="D121" s="96"/>
      <c r="E121" s="97"/>
      <c r="F121" s="97"/>
      <c r="G121" s="97"/>
    </row>
    <row r="122" spans="1:7" x14ac:dyDescent="0.2">
      <c r="A122" s="97"/>
      <c r="B122" s="96"/>
      <c r="C122" s="97"/>
      <c r="D122" s="96"/>
      <c r="E122" s="97"/>
      <c r="F122" s="97"/>
      <c r="G122" s="97"/>
    </row>
    <row r="123" spans="1:7" x14ac:dyDescent="0.2">
      <c r="A123" s="97"/>
      <c r="B123" s="96"/>
      <c r="C123" s="97"/>
      <c r="D123" s="96"/>
      <c r="E123" s="97"/>
      <c r="F123" s="97"/>
      <c r="G123" s="97"/>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22"/>
  <sheetViews>
    <sheetView workbookViewId="0">
      <selection activeCell="G10" sqref="G10"/>
    </sheetView>
  </sheetViews>
  <sheetFormatPr defaultRowHeight="15" customHeight="1" x14ac:dyDescent="0.2"/>
  <cols>
    <col min="1" max="16384" width="9.140625" style="73"/>
  </cols>
  <sheetData>
    <row r="1" spans="1:1" ht="15" customHeight="1" x14ac:dyDescent="0.2">
      <c r="A1" s="73" t="s">
        <v>606</v>
      </c>
    </row>
    <row r="3" spans="1:1" ht="15" customHeight="1" x14ac:dyDescent="0.2">
      <c r="A3" s="74" t="s">
        <v>607</v>
      </c>
    </row>
    <row r="4" spans="1:1" ht="15" customHeight="1" x14ac:dyDescent="0.2">
      <c r="A4" s="74" t="s">
        <v>608</v>
      </c>
    </row>
    <row r="5" spans="1:1" ht="15" customHeight="1" x14ac:dyDescent="0.2">
      <c r="A5" s="74" t="s">
        <v>609</v>
      </c>
    </row>
    <row r="6" spans="1:1" ht="15" customHeight="1" x14ac:dyDescent="0.2">
      <c r="A6" s="74" t="s">
        <v>610</v>
      </c>
    </row>
    <row r="7" spans="1:1" ht="15" customHeight="1" x14ac:dyDescent="0.2">
      <c r="A7" s="74" t="s">
        <v>611</v>
      </c>
    </row>
    <row r="8" spans="1:1" ht="15" customHeight="1" x14ac:dyDescent="0.2">
      <c r="A8" s="74" t="s">
        <v>612</v>
      </c>
    </row>
    <row r="9" spans="1:1" ht="15" customHeight="1" x14ac:dyDescent="0.2">
      <c r="A9" s="74" t="s">
        <v>613</v>
      </c>
    </row>
    <row r="10" spans="1:1" ht="15" customHeight="1" x14ac:dyDescent="0.2">
      <c r="A10" s="74" t="s">
        <v>60</v>
      </c>
    </row>
    <row r="11" spans="1:1" ht="15" customHeight="1" x14ac:dyDescent="0.2">
      <c r="A11" s="74" t="s">
        <v>61</v>
      </c>
    </row>
    <row r="12" spans="1:1" ht="15" customHeight="1" x14ac:dyDescent="0.2">
      <c r="A12" s="73" t="s">
        <v>614</v>
      </c>
    </row>
    <row r="15" spans="1:1" ht="15" customHeight="1" x14ac:dyDescent="0.2">
      <c r="A15" s="73" t="s">
        <v>65</v>
      </c>
    </row>
    <row r="16" spans="1:1" ht="15" customHeight="1" x14ac:dyDescent="0.2">
      <c r="A16" s="73" t="s">
        <v>264</v>
      </c>
    </row>
    <row r="17" spans="1:1" ht="15" customHeight="1" x14ac:dyDescent="0.2">
      <c r="A17" s="73" t="s">
        <v>67</v>
      </c>
    </row>
    <row r="18" spans="1:1" ht="15" customHeight="1" x14ac:dyDescent="0.2">
      <c r="A18" s="73" t="s">
        <v>267</v>
      </c>
    </row>
    <row r="19" spans="1:1" ht="15" customHeight="1" x14ac:dyDescent="0.2">
      <c r="A19" s="73" t="s">
        <v>334</v>
      </c>
    </row>
    <row r="21" spans="1:1" ht="15" customHeight="1" x14ac:dyDescent="0.2">
      <c r="A21" s="73" t="s">
        <v>615</v>
      </c>
    </row>
    <row r="22" spans="1:1" ht="15" customHeight="1" x14ac:dyDescent="0.2">
      <c r="A22" s="73" t="s">
        <v>19</v>
      </c>
    </row>
  </sheetData>
  <pageMargins left="0.7" right="0.7" top="0.75" bottom="0.75" header="0.3" footer="0.3"/>
  <pageSetup paperSize="9" orientation="landscape" r:id="rId1"/>
  <headerFooter>
    <oddFooter>&amp;L&amp;8&amp;F&amp;D&amp;T&amp;C&amp;8&amp;A&amp;R&amp;8Page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CD116"/>
  <sheetViews>
    <sheetView showGridLines="0" workbookViewId="0"/>
  </sheetViews>
  <sheetFormatPr defaultRowHeight="12.75" x14ac:dyDescent="0.2"/>
  <cols>
    <col min="1" max="1" width="11.85546875" customWidth="1"/>
    <col min="2" max="2" width="49" customWidth="1"/>
    <col min="3" max="3" width="38.85546875" customWidth="1"/>
    <col min="4" max="4" width="40.140625" customWidth="1"/>
    <col min="5" max="5" width="43.140625" customWidth="1"/>
    <col min="6" max="6" width="39.7109375" customWidth="1"/>
    <col min="7" max="7" width="38.42578125" customWidth="1"/>
    <col min="8" max="8" width="37.140625" customWidth="1"/>
  </cols>
  <sheetData>
    <row r="1" spans="1:7" ht="20.25" x14ac:dyDescent="0.3">
      <c r="A1" s="337"/>
      <c r="B1" s="338" t="s">
        <v>36</v>
      </c>
    </row>
    <row r="2" spans="1:7" ht="15" x14ac:dyDescent="0.25">
      <c r="A2" s="337"/>
      <c r="B2" s="339" t="str">
        <f>Tradingname</f>
        <v>SEA Gas Partnership</v>
      </c>
      <c r="C2" s="340"/>
    </row>
    <row r="3" spans="1:7" ht="15" x14ac:dyDescent="0.25">
      <c r="B3" s="341" t="s">
        <v>37</v>
      </c>
      <c r="C3" s="342">
        <f>Yearending</f>
        <v>45107</v>
      </c>
    </row>
    <row r="4" spans="1:7" x14ac:dyDescent="0.2">
      <c r="B4" s="103" t="s">
        <v>38</v>
      </c>
      <c r="C4" s="103"/>
      <c r="F4" s="103"/>
      <c r="G4" s="103"/>
    </row>
    <row r="5" spans="1:7" ht="15.75" x14ac:dyDescent="0.25">
      <c r="B5" s="343"/>
      <c r="C5" s="103"/>
    </row>
    <row r="6" spans="1:7" ht="15.75" x14ac:dyDescent="0.25">
      <c r="B6" s="344"/>
    </row>
    <row r="8" spans="1:7" ht="25.5" x14ac:dyDescent="0.2">
      <c r="B8" s="72" t="s">
        <v>39</v>
      </c>
      <c r="C8" s="72" t="s">
        <v>40</v>
      </c>
      <c r="D8" s="72" t="s">
        <v>41</v>
      </c>
      <c r="E8" s="72" t="s">
        <v>42</v>
      </c>
    </row>
    <row r="9" spans="1:7" x14ac:dyDescent="0.2">
      <c r="B9" s="345" t="s">
        <v>43</v>
      </c>
      <c r="C9" s="346">
        <f>'2. Revenues and expenses'!D16</f>
        <v>62924476.006866097</v>
      </c>
      <c r="D9" s="346">
        <f>'2. Revenues and expenses'!E16</f>
        <v>0</v>
      </c>
      <c r="E9" s="346">
        <f>'2. Revenues and expenses'!F16</f>
        <v>62924476.006866097</v>
      </c>
    </row>
    <row r="10" spans="1:7" x14ac:dyDescent="0.2">
      <c r="B10" s="345" t="s">
        <v>44</v>
      </c>
      <c r="C10" s="346">
        <f>'2. Revenues and expenses'!D19</f>
        <v>1467481</v>
      </c>
      <c r="D10" s="346">
        <f>'2. Revenues and expenses'!E19</f>
        <v>956166.43384150998</v>
      </c>
      <c r="E10" s="346">
        <f>'2. Revenues and expenses'!F19</f>
        <v>2423647.4338415097</v>
      </c>
    </row>
    <row r="11" spans="1:7" x14ac:dyDescent="0.2">
      <c r="B11" s="347" t="s">
        <v>45</v>
      </c>
      <c r="C11" s="346">
        <f>'2. Revenues and expenses'!D20</f>
        <v>64391957.006866097</v>
      </c>
      <c r="D11" s="346">
        <f>'2. Revenues and expenses'!E20</f>
        <v>956166.43384150998</v>
      </c>
      <c r="E11" s="346">
        <f>'2. Revenues and expenses'!F20</f>
        <v>65348123.440707609</v>
      </c>
    </row>
    <row r="12" spans="1:7" x14ac:dyDescent="0.2">
      <c r="B12" s="348" t="s">
        <v>46</v>
      </c>
      <c r="C12" s="346">
        <f>'2. Revenues and expenses'!D30</f>
        <v>-19805614.560872205</v>
      </c>
      <c r="D12" s="346">
        <f>'2. Revenues and expenses'!E30</f>
        <v>-2340115.4897814672</v>
      </c>
      <c r="E12" s="346">
        <f>'2. Revenues and expenses'!F30</f>
        <v>-22145730.050653674</v>
      </c>
    </row>
    <row r="13" spans="1:7" x14ac:dyDescent="0.2">
      <c r="B13" s="349" t="s">
        <v>47</v>
      </c>
      <c r="C13" s="346">
        <f>'2. Revenues and expenses'!D41</f>
        <v>-8057224.3409318523</v>
      </c>
      <c r="D13" s="346">
        <f>'2. Revenues and expenses'!E41</f>
        <v>0</v>
      </c>
      <c r="E13" s="346">
        <f>'2. Revenues and expenses'!F41</f>
        <v>-8057224.3409318523</v>
      </c>
    </row>
    <row r="14" spans="1:7" x14ac:dyDescent="0.2">
      <c r="B14" s="347" t="s">
        <v>48</v>
      </c>
      <c r="C14" s="346">
        <f>'2. Revenues and expenses'!D42</f>
        <v>-27862838.901804056</v>
      </c>
      <c r="D14" s="346">
        <f>'2. Revenues and expenses'!E42</f>
        <v>-2340115.4897814672</v>
      </c>
      <c r="E14" s="346">
        <f>'2. Revenues and expenses'!F42</f>
        <v>-30202954.391585525</v>
      </c>
    </row>
    <row r="15" spans="1:7" x14ac:dyDescent="0.2">
      <c r="B15" s="347" t="s">
        <v>49</v>
      </c>
      <c r="C15" s="346">
        <f>'2. Revenues and expenses'!D43</f>
        <v>36529118.105062038</v>
      </c>
      <c r="D15" s="346">
        <f>'2. Revenues and expenses'!E43</f>
        <v>-1383949.0559399573</v>
      </c>
      <c r="E15" s="346">
        <f>'2. Revenues and expenses'!F43</f>
        <v>35145169.04912208</v>
      </c>
    </row>
    <row r="16" spans="1:7" x14ac:dyDescent="0.2">
      <c r="B16" s="105"/>
      <c r="C16" s="105"/>
      <c r="D16" s="105"/>
      <c r="E16" s="105"/>
    </row>
    <row r="18" spans="2:4" ht="24.6" customHeight="1" x14ac:dyDescent="0.2">
      <c r="B18" s="72" t="s">
        <v>50</v>
      </c>
      <c r="C18" s="72" t="s">
        <v>51</v>
      </c>
      <c r="D18" s="72" t="s">
        <v>52</v>
      </c>
    </row>
    <row r="19" spans="2:4" x14ac:dyDescent="0.2">
      <c r="B19" s="350" t="s">
        <v>53</v>
      </c>
      <c r="C19" s="346">
        <f>'3. Statement of pipeline assets'!D16</f>
        <v>227904709.73173428</v>
      </c>
      <c r="D19" s="346">
        <f>'3. Statement of pipeline assets'!E16</f>
        <v>235197910.8332057</v>
      </c>
    </row>
    <row r="20" spans="2:4" x14ac:dyDescent="0.2">
      <c r="B20" s="350" t="s">
        <v>54</v>
      </c>
      <c r="C20" s="346">
        <f>'3. Statement of pipeline assets'!D23</f>
        <v>14458921.980000012</v>
      </c>
      <c r="D20" s="346">
        <f>'3. Statement of pipeline assets'!E23</f>
        <v>15700294.390000008</v>
      </c>
    </row>
    <row r="21" spans="2:4" x14ac:dyDescent="0.2">
      <c r="B21" s="350" t="s">
        <v>55</v>
      </c>
      <c r="C21" s="346">
        <f>'3. Statement of pipeline assets'!D30</f>
        <v>14720026.446936198</v>
      </c>
      <c r="D21" s="346">
        <f>'3. Statement of pipeline assets'!E30</f>
        <v>15174162.776936196</v>
      </c>
    </row>
    <row r="22" spans="2:4" x14ac:dyDescent="0.2">
      <c r="B22" s="350" t="s">
        <v>56</v>
      </c>
      <c r="C22" s="346">
        <f>'3. Statement of pipeline assets'!D37</f>
        <v>4746188.8659890015</v>
      </c>
      <c r="D22" s="346">
        <f>'3. Statement of pipeline assets'!E37</f>
        <v>4966107.8659890015</v>
      </c>
    </row>
    <row r="23" spans="2:4" x14ac:dyDescent="0.2">
      <c r="B23" s="350" t="s">
        <v>57</v>
      </c>
      <c r="C23" s="346">
        <f>'3. Statement of pipeline assets'!D44</f>
        <v>0</v>
      </c>
      <c r="D23" s="346">
        <f>'3. Statement of pipeline assets'!E44</f>
        <v>0</v>
      </c>
    </row>
    <row r="24" spans="2:4" x14ac:dyDescent="0.2">
      <c r="B24" s="350" t="s">
        <v>58</v>
      </c>
      <c r="C24" s="346">
        <f>'3. Statement of pipeline assets'!D51</f>
        <v>288020.02064171154</v>
      </c>
      <c r="D24" s="346">
        <f>'3. Statement of pipeline assets'!E51</f>
        <v>284921.02064171154</v>
      </c>
    </row>
    <row r="25" spans="2:4" x14ac:dyDescent="0.2">
      <c r="B25" s="350" t="s">
        <v>59</v>
      </c>
      <c r="C25" s="346">
        <f>'3. Statement of pipeline assets'!D58</f>
        <v>542559.31000000006</v>
      </c>
      <c r="D25" s="346">
        <f>'3. Statement of pipeline assets'!E58</f>
        <v>550006.31000000006</v>
      </c>
    </row>
    <row r="26" spans="2:4" x14ac:dyDescent="0.2">
      <c r="B26" s="350" t="s">
        <v>60</v>
      </c>
      <c r="C26" s="346">
        <f>'3. Statement of pipeline assets'!D64</f>
        <v>7647681.1120850155</v>
      </c>
      <c r="D26" s="346">
        <f>'3. Statement of pipeline assets'!E64</f>
        <v>7511459.4420850156</v>
      </c>
    </row>
    <row r="27" spans="2:4" x14ac:dyDescent="0.2">
      <c r="B27" s="350" t="s">
        <v>61</v>
      </c>
      <c r="C27" s="346">
        <f>'3. Statement of pipeline assets'!D71</f>
        <v>236969.03966271714</v>
      </c>
      <c r="D27" s="346">
        <f>'3. Statement of pipeline assets'!E71</f>
        <v>234604.05456728884</v>
      </c>
    </row>
    <row r="28" spans="2:4" x14ac:dyDescent="0.2">
      <c r="B28" s="350" t="s">
        <v>62</v>
      </c>
      <c r="C28" s="346">
        <f>'3. Statement of pipeline assets'!D78</f>
        <v>0</v>
      </c>
      <c r="D28" s="346">
        <f>'3. Statement of pipeline assets'!E78</f>
        <v>0</v>
      </c>
    </row>
    <row r="29" spans="2:4" x14ac:dyDescent="0.2">
      <c r="B29" s="350" t="s">
        <v>63</v>
      </c>
      <c r="C29" s="346">
        <f>'3. Statement of pipeline assets'!D79</f>
        <v>0</v>
      </c>
      <c r="D29" s="346">
        <f>'3. Statement of pipeline assets'!E79</f>
        <v>0</v>
      </c>
    </row>
    <row r="30" spans="2:4" x14ac:dyDescent="0.2">
      <c r="B30" s="347" t="s">
        <v>64</v>
      </c>
      <c r="C30" s="346">
        <f>'3. Statement of pipeline assets'!D80</f>
        <v>270545076.50704896</v>
      </c>
      <c r="D30" s="346">
        <f>'3. Statement of pipeline assets'!E80</f>
        <v>279619466.69342494</v>
      </c>
    </row>
    <row r="31" spans="2:4" x14ac:dyDescent="0.2">
      <c r="B31" s="350" t="s">
        <v>65</v>
      </c>
      <c r="C31" s="346">
        <f>'3. Statement of pipeline assets'!D88</f>
        <v>2665054.6312358738</v>
      </c>
      <c r="D31" s="346">
        <f>'3. Statement of pipeline assets'!E88</f>
        <v>2785705.5547028724</v>
      </c>
    </row>
    <row r="32" spans="2:4" x14ac:dyDescent="0.2">
      <c r="B32" s="350" t="s">
        <v>66</v>
      </c>
      <c r="C32" s="346">
        <f>'3. Statement of pipeline assets'!D95</f>
        <v>1915959.6359999999</v>
      </c>
      <c r="D32" s="346">
        <f>'3. Statement of pipeline assets'!E95</f>
        <v>2354465.2859999998</v>
      </c>
    </row>
    <row r="33" spans="1:4" x14ac:dyDescent="0.2">
      <c r="A33" s="103"/>
      <c r="B33" s="350" t="s">
        <v>67</v>
      </c>
      <c r="C33" s="346">
        <f>'3. Statement of pipeline assets'!D96</f>
        <v>0</v>
      </c>
      <c r="D33" s="346">
        <f>'3. Statement of pipeline assets'!E96</f>
        <v>0</v>
      </c>
    </row>
    <row r="34" spans="1:4" x14ac:dyDescent="0.2">
      <c r="A34" s="103"/>
      <c r="B34" s="350" t="s">
        <v>68</v>
      </c>
      <c r="C34" s="346">
        <f>'3. Statement of pipeline assets'!D97</f>
        <v>0</v>
      </c>
      <c r="D34" s="346">
        <f>'3. Statement of pipeline assets'!E97</f>
        <v>0</v>
      </c>
    </row>
    <row r="35" spans="1:4" x14ac:dyDescent="0.2">
      <c r="B35" s="350" t="s">
        <v>69</v>
      </c>
      <c r="C35" s="346">
        <f>'3. Statement of pipeline assets'!D98</f>
        <v>24048069.478865303</v>
      </c>
      <c r="D35" s="346">
        <f>'3. Statement of pipeline assets'!E98</f>
        <v>24813641.794689301</v>
      </c>
    </row>
    <row r="36" spans="1:4" x14ac:dyDescent="0.2">
      <c r="B36" s="106" t="s">
        <v>70</v>
      </c>
      <c r="C36" s="346">
        <f>'3. Statement of pipeline assets'!D99</f>
        <v>28629083.746101178</v>
      </c>
      <c r="D36" s="346">
        <f>'3. Statement of pipeline assets'!E99</f>
        <v>29953812.635392174</v>
      </c>
    </row>
    <row r="37" spans="1:4" ht="15.75" x14ac:dyDescent="0.2">
      <c r="B37" s="272" t="s">
        <v>71</v>
      </c>
      <c r="C37" s="346">
        <f>'3. Statement of pipeline assets'!D100</f>
        <v>299174160.25315017</v>
      </c>
      <c r="D37" s="346">
        <f>'3. Statement of pipeline assets'!E100</f>
        <v>309573279.32881713</v>
      </c>
    </row>
    <row r="38" spans="1:4" x14ac:dyDescent="0.2">
      <c r="B38" s="347" t="s">
        <v>72</v>
      </c>
      <c r="C38" s="351">
        <f>'1.1 Financial performance'!C10</f>
        <v>0.1174739456756009</v>
      </c>
    </row>
    <row r="41" spans="1:4" ht="25.5" x14ac:dyDescent="0.2">
      <c r="B41" s="72" t="s">
        <v>73</v>
      </c>
      <c r="C41" s="72" t="s">
        <v>51</v>
      </c>
      <c r="D41" s="352">
        <f>VALUE(RIGHT(TEXT(Yearending,"dd/mm/yyyy"),4))</f>
        <v>2023</v>
      </c>
    </row>
    <row r="42" spans="1:4" x14ac:dyDescent="0.2">
      <c r="B42" s="353" t="s">
        <v>74</v>
      </c>
      <c r="C42" s="346">
        <f>'4. Recovered capital'!E16</f>
        <v>462257059.21717346</v>
      </c>
    </row>
    <row r="43" spans="1:4" x14ac:dyDescent="0.2">
      <c r="B43" s="353" t="s">
        <v>75</v>
      </c>
      <c r="C43" s="346">
        <f>'4. Recovered capital'!E23</f>
        <v>47259880.674279206</v>
      </c>
    </row>
    <row r="44" spans="1:4" ht="15.75" x14ac:dyDescent="0.2">
      <c r="B44" s="272" t="s">
        <v>76</v>
      </c>
      <c r="C44" s="346">
        <f>'4. Recovered capital'!E24</f>
        <v>509516939.89145267</v>
      </c>
    </row>
    <row r="45" spans="1:4" x14ac:dyDescent="0.2">
      <c r="B45" s="354" t="s">
        <v>77</v>
      </c>
      <c r="C45" s="354"/>
      <c r="D45" s="354"/>
    </row>
    <row r="46" spans="1:4" x14ac:dyDescent="0.2">
      <c r="B46" s="353" t="s">
        <v>78</v>
      </c>
      <c r="C46" s="346">
        <f>'4. Recovered capital'!E26</f>
        <v>1363703360.6760952</v>
      </c>
      <c r="D46" s="355">
        <f>IFERROR(INDEX('4. Recovered capital'!$F$8:$BH$34,MATCH($B46,'4. Recovered capital'!$D$8:$D$34,0),MATCH(D$41,'4. Recovered capital'!$F$8:$BH$8,0)),)</f>
        <v>62924476</v>
      </c>
    </row>
    <row r="47" spans="1:4" x14ac:dyDescent="0.2">
      <c r="B47" s="353" t="s">
        <v>79</v>
      </c>
      <c r="C47" s="346">
        <f>'4. Recovered capital'!E27</f>
        <v>-210843034.40632814</v>
      </c>
      <c r="D47" s="355">
        <f>IFERROR(INDEX('4. Recovered capital'!$F$8:$BH$34,MATCH($B47,'4. Recovered capital'!$D$8:$D$34,0),MATCH(D$41,'4. Recovered capital'!$F$8:$BH$8,0)),)</f>
        <v>-17158329.587908641</v>
      </c>
    </row>
    <row r="48" spans="1:4" x14ac:dyDescent="0.2">
      <c r="B48" s="353" t="s">
        <v>80</v>
      </c>
      <c r="C48" s="346">
        <f>'4. Recovered capital'!E28</f>
        <v>-109334149.26757242</v>
      </c>
      <c r="D48" s="355">
        <f>IFERROR(INDEX('4. Recovered capital'!$F$8:$BH$34,MATCH($B48,'4. Recovered capital'!$D$8:$D$34,0),MATCH(D$41,'4. Recovered capital'!$F$8:$BH$8,0)),)</f>
        <v>-5047852.426921593</v>
      </c>
    </row>
    <row r="49" spans="2:82" x14ac:dyDescent="0.2">
      <c r="B49" s="67" t="s">
        <v>81</v>
      </c>
      <c r="C49" s="346">
        <f>'4. Recovered capital'!E29</f>
        <v>-528477.5601</v>
      </c>
      <c r="D49" s="355">
        <f>IFERROR(INDEX('4. Recovered capital'!$F$8:$BH$34,MATCH($B49,'4. Recovered capital'!$D$8:$D$34,0),MATCH(D$41,'4. Recovered capital'!$F$8:$BH$8,0)),)</f>
        <v>-127128.25079999999</v>
      </c>
    </row>
    <row r="50" spans="2:82" x14ac:dyDescent="0.2">
      <c r="B50" s="353" t="s">
        <v>82</v>
      </c>
      <c r="C50" s="346">
        <f>'4. Recovered capital'!E30</f>
        <v>-748754355.88315654</v>
      </c>
      <c r="D50" s="355">
        <f>IFERROR(INDEX('4. Recovered capital'!$F$8:$BH$34,MATCH($B50,'4. Recovered capital'!$D$8:$D$34,0),MATCH(D$41,'4. Recovered capital'!$F$8:$BH$8,0)),)</f>
        <v>-15451622.372012239</v>
      </c>
    </row>
    <row r="51" spans="2:82" x14ac:dyDescent="0.2">
      <c r="B51" s="356" t="s">
        <v>83</v>
      </c>
      <c r="C51" s="346">
        <f>'4. Recovered capital'!E31</f>
        <v>294243343.55893791</v>
      </c>
      <c r="D51" s="355">
        <f>IFERROR(INDEX('4. Recovered capital'!$F$8:$BH$34,MATCH($B51,'4. Recovered capital'!$D$8:$D$34,0),MATCH(D$41,'4. Recovered capital'!$F$8:$BH$8,0)),)</f>
        <v>25139543.362357531</v>
      </c>
    </row>
    <row r="52" spans="2:82" ht="42" customHeight="1" x14ac:dyDescent="0.2">
      <c r="B52" s="272" t="s">
        <v>84</v>
      </c>
      <c r="C52" s="346">
        <f>'4. Recovered capital'!E32</f>
        <v>215273596.33251467</v>
      </c>
      <c r="D52" s="355">
        <f>IFERROR(INDEX('4. Recovered capital'!$F$8:$BH$34,MATCH($B52,'4. Recovered capital'!$D$8:$D$34,0),MATCH(D$41,'4. Recovered capital'!$F$8:$BH$8,0)),)</f>
        <v>-25706166.629049987</v>
      </c>
    </row>
    <row r="53" spans="2:82" x14ac:dyDescent="0.2">
      <c r="B53" s="356" t="s">
        <v>85</v>
      </c>
      <c r="D53" s="355">
        <f>IFERROR(INDEX('4. Recovered capital'!$F$8:$BH$34,MATCH($B53,'4. Recovered capital'!$D$8:$D$34,0),MATCH(D$41,'4. Recovered capital'!$F$8:$BH$8,0)),)</f>
        <v>240979762.96156445</v>
      </c>
    </row>
    <row r="54" spans="2:82" x14ac:dyDescent="0.2">
      <c r="B54" s="356" t="s">
        <v>86</v>
      </c>
      <c r="D54" s="351">
        <f>IFERROR(INDEX('4. Recovered capital'!$F$8:$BH$34,MATCH($B54,'4. Recovered capital'!$D$8:$D$34,0),MATCH(D$41,'4. Recovered capital'!$F$8:$BH$8,0)),)</f>
        <v>6.412000000000001E-2</v>
      </c>
    </row>
    <row r="57" spans="2:82" x14ac:dyDescent="0.2">
      <c r="B57" s="357" t="s">
        <v>87</v>
      </c>
      <c r="C57" s="358">
        <f>D57-1</f>
        <v>2019</v>
      </c>
      <c r="D57" s="358">
        <f>E57-1</f>
        <v>2020</v>
      </c>
      <c r="E57" s="358">
        <f>F57-1</f>
        <v>2021</v>
      </c>
      <c r="F57" s="358">
        <f>G57-1</f>
        <v>2022</v>
      </c>
      <c r="G57" s="358">
        <f>VALUE(RIGHT(TEXT(Yearending,"dd/mm/yyyy"),4))</f>
        <v>2023</v>
      </c>
      <c r="BQ57" s="107"/>
      <c r="BR57" s="107"/>
      <c r="BS57" s="107"/>
      <c r="BT57" s="107"/>
      <c r="BU57" s="107"/>
      <c r="BV57" s="107"/>
      <c r="BW57" s="107"/>
      <c r="BX57" s="107"/>
      <c r="BY57" s="107"/>
      <c r="BZ57" s="107"/>
      <c r="CA57" s="107"/>
      <c r="CB57" s="107"/>
      <c r="CC57" s="107"/>
      <c r="CD57" s="107"/>
    </row>
    <row r="58" spans="2:82" x14ac:dyDescent="0.2">
      <c r="B58" s="353" t="s">
        <v>78</v>
      </c>
      <c r="C58" s="359">
        <f>IFERROR(INDEX('4. Recovered capital'!$F$8:$BH$32,MATCH($B58,'4. Recovered capital'!$D$8:$D$32,0),MATCH(C$57,'4. Recovered capital'!$F$8:$BH$8,0))/INDEX('4. Recovered capital'!$F$8:$BH$32,MATCH($B58,'4. Recovered capital'!$D$8:$D$32,0),MATCH(C$57-1,'4. Recovered capital'!$F$8:$BH$8,0))-1,"NA")</f>
        <v>3.0265159316424928E-3</v>
      </c>
      <c r="D58" s="359">
        <f>IFERROR(INDEX('4. Recovered capital'!$F$8:$BH$32,MATCH($B58,'4. Recovered capital'!$D$8:$D$32,0),MATCH(D$57,'4. Recovered capital'!$F$8:$BH$8,0))/INDEX('4. Recovered capital'!$F$8:$BH$32,MATCH($B58,'4. Recovered capital'!$D$8:$D$32,0),MATCH(D$57-1,'4. Recovered capital'!$F$8:$BH$8,0))-1,"NA")</f>
        <v>8.2464853734361743E-2</v>
      </c>
      <c r="E58" s="359">
        <f>IFERROR(INDEX('4. Recovered capital'!$F$8:$BH$32,MATCH($B58,'4. Recovered capital'!$D$8:$D$32,0),MATCH(E$57,'4. Recovered capital'!$F$8:$BH$8,0))/INDEX('4. Recovered capital'!$F$8:$BH$32,MATCH($B58,'4. Recovered capital'!$D$8:$D$32,0),MATCH(E$57-1,'4. Recovered capital'!$F$8:$BH$8,0))-1,"NA")</f>
        <v>3.8756316806181079E-3</v>
      </c>
      <c r="F58" s="359">
        <f>IFERROR(INDEX('4. Recovered capital'!$F$8:$BH$32,MATCH($B58,'4. Recovered capital'!$D$8:$D$32,0),MATCH(F$57,'4. Recovered capital'!$F$8:$BH$8,0))/INDEX('4. Recovered capital'!$F$8:$BH$32,MATCH($B58,'4. Recovered capital'!$D$8:$D$32,0),MATCH(F$57-1,'4. Recovered capital'!$F$8:$BH$8,0))-1,"NA")</f>
        <v>-7.934077441979126E-2</v>
      </c>
      <c r="G58" s="359">
        <f>IFERROR(INDEX('4. Recovered capital'!$F$8:$BH$32,MATCH($B58,'4. Recovered capital'!$D$8:$D$32,0),MATCH(G$57,'4. Recovered capital'!$F$8:$BH$8,0))/INDEX('4. Recovered capital'!$F$8:$BH$32,MATCH($B58,'4. Recovered capital'!$D$8:$D$32,0),MATCH(G$57-1,'4. Recovered capital'!$F$8:$BH$8,0))-1,"NA")</f>
        <v>-0.13170719587781687</v>
      </c>
    </row>
    <row r="59" spans="2:82" x14ac:dyDescent="0.2">
      <c r="B59" s="353" t="s">
        <v>79</v>
      </c>
      <c r="C59" s="359">
        <f>IFERROR(INDEX('4. Recovered capital'!$F$8:$BH$32,MATCH($B59,'4. Recovered capital'!$D$8:$D$32,0),MATCH(C$57,'4. Recovered capital'!$F$8:$BH$8,0))/INDEX('4. Recovered capital'!$F$8:$BH$32,MATCH($B59,'4. Recovered capital'!$D$8:$D$32,0),MATCH(C$57-1,'4. Recovered capital'!$F$8:$BH$8,0))-1,"NA")</f>
        <v>0.15996343879903008</v>
      </c>
      <c r="D59" s="359">
        <f>IFERROR(INDEX('4. Recovered capital'!$F$8:$BH$32,MATCH($B59,'4. Recovered capital'!$D$8:$D$32,0),MATCH(D$57,'4. Recovered capital'!$F$8:$BH$8,0))/INDEX('4. Recovered capital'!$F$8:$BH$32,MATCH($B59,'4. Recovered capital'!$D$8:$D$32,0),MATCH(D$57-1,'4. Recovered capital'!$F$8:$BH$8,0))-1,"NA")</f>
        <v>-0.15133069653287323</v>
      </c>
      <c r="E59" s="359">
        <f>IFERROR(INDEX('4. Recovered capital'!$F$8:$BH$32,MATCH($B59,'4. Recovered capital'!$D$8:$D$32,0),MATCH(E$57,'4. Recovered capital'!$F$8:$BH$8,0))/INDEX('4. Recovered capital'!$F$8:$BH$32,MATCH($B59,'4. Recovered capital'!$D$8:$D$32,0),MATCH(E$57-1,'4. Recovered capital'!$F$8:$BH$8,0))-1,"NA")</f>
        <v>0.12903709829825294</v>
      </c>
      <c r="F59" s="359">
        <f>IFERROR(INDEX('4. Recovered capital'!$F$8:$BH$32,MATCH($B59,'4. Recovered capital'!$D$8:$D$32,0),MATCH(F$57,'4. Recovered capital'!$F$8:$BH$8,0))/INDEX('4. Recovered capital'!$F$8:$BH$32,MATCH($B59,'4. Recovered capital'!$D$8:$D$32,0),MATCH(F$57-1,'4. Recovered capital'!$F$8:$BH$8,0))-1,"NA")</f>
        <v>1.9038451569764359E-2</v>
      </c>
      <c r="G59" s="359">
        <f>IFERROR(INDEX('4. Recovered capital'!$F$8:$BH$32,MATCH($B59,'4. Recovered capital'!$D$8:$D$32,0),MATCH(G$57,'4. Recovered capital'!$F$8:$BH$8,0))/INDEX('4. Recovered capital'!$F$8:$BH$32,MATCH($B59,'4. Recovered capital'!$D$8:$D$32,0),MATCH(G$57-1,'4. Recovered capital'!$F$8:$BH$8,0))-1,"NA")</f>
        <v>-7.6364776716242311E-5</v>
      </c>
    </row>
    <row r="60" spans="2:82" x14ac:dyDescent="0.2">
      <c r="B60" s="353" t="s">
        <v>80</v>
      </c>
      <c r="C60" s="359">
        <f>IFERROR(INDEX('4. Recovered capital'!$F$8:$BH$32,MATCH($B60,'4. Recovered capital'!$D$8:$D$32,0),MATCH(C$57,'4. Recovered capital'!$F$8:$BH$8,0))/INDEX('4. Recovered capital'!$F$8:$BH$32,MATCH($B60,'4. Recovered capital'!$D$8:$D$32,0),MATCH(C$57-1,'4. Recovered capital'!$F$8:$BH$8,0))-1,"NA")</f>
        <v>-0.16990852710212168</v>
      </c>
      <c r="D60" s="359">
        <f>IFERROR(INDEX('4. Recovered capital'!$F$8:$BH$32,MATCH($B60,'4. Recovered capital'!$D$8:$D$32,0),MATCH(D$57,'4. Recovered capital'!$F$8:$BH$8,0))/INDEX('4. Recovered capital'!$F$8:$BH$32,MATCH($B60,'4. Recovered capital'!$D$8:$D$32,0),MATCH(D$57-1,'4. Recovered capital'!$F$8:$BH$8,0))-1,"NA")</f>
        <v>0.58267675613990666</v>
      </c>
      <c r="E60" s="359">
        <f>IFERROR(INDEX('4. Recovered capital'!$F$8:$BH$32,MATCH($B60,'4. Recovered capital'!$D$8:$D$32,0),MATCH(E$57,'4. Recovered capital'!$F$8:$BH$8,0))/INDEX('4. Recovered capital'!$F$8:$BH$32,MATCH($B60,'4. Recovered capital'!$D$8:$D$32,0),MATCH(E$57-1,'4. Recovered capital'!$F$8:$BH$8,0))-1,"NA")</f>
        <v>-8.7922286356812984E-3</v>
      </c>
      <c r="F60" s="359">
        <f>IFERROR(INDEX('4. Recovered capital'!$F$8:$BH$32,MATCH($B60,'4. Recovered capital'!$D$8:$D$32,0),MATCH(F$57,'4. Recovered capital'!$F$8:$BH$8,0))/INDEX('4. Recovered capital'!$F$8:$BH$32,MATCH($B60,'4. Recovered capital'!$D$8:$D$32,0),MATCH(F$57-1,'4. Recovered capital'!$F$8:$BH$8,0))-1,"NA")</f>
        <v>-0.13857711789490512</v>
      </c>
      <c r="G60" s="359">
        <f>IFERROR(INDEX('4. Recovered capital'!$F$8:$BH$32,MATCH($B60,'4. Recovered capital'!$D$8:$D$32,0),MATCH(G$57,'4. Recovered capital'!$F$8:$BH$8,0))/INDEX('4. Recovered capital'!$F$8:$BH$32,MATCH($B60,'4. Recovered capital'!$D$8:$D$32,0),MATCH(G$57-1,'4. Recovered capital'!$F$8:$BH$8,0))-1,"NA")</f>
        <v>-0.26060805703903844</v>
      </c>
    </row>
    <row r="61" spans="2:82" x14ac:dyDescent="0.2">
      <c r="B61" s="67" t="s">
        <v>81</v>
      </c>
      <c r="C61" s="359" t="str">
        <f>IFERROR(INDEX('4. Recovered capital'!$F$8:$BH$32,MATCH($B61,'4. Recovered capital'!$D$8:$D$32,0),MATCH(C$57,'4. Recovered capital'!$F$8:$BH$8,0))/INDEX('4. Recovered capital'!$F$8:$BH$32,MATCH($B61,'4. Recovered capital'!$D$8:$D$32,0),MATCH(C$57-1,'4. Recovered capital'!$F$8:$BH$8,0))-1,"NA")</f>
        <v>NA</v>
      </c>
      <c r="D61" s="359" t="str">
        <f>IFERROR(INDEX('4. Recovered capital'!$F$8:$BH$32,MATCH($B61,'4. Recovered capital'!$D$8:$D$32,0),MATCH(D$57,'4. Recovered capital'!$F$8:$BH$8,0))/INDEX('4. Recovered capital'!$F$8:$BH$32,MATCH($B61,'4. Recovered capital'!$D$8:$D$32,0),MATCH(D$57-1,'4. Recovered capital'!$F$8:$BH$8,0))-1,"NA")</f>
        <v>NA</v>
      </c>
      <c r="E61" s="359">
        <f>IFERROR(INDEX('4. Recovered capital'!$F$8:$BH$32,MATCH($B61,'4. Recovered capital'!$D$8:$D$32,0),MATCH(E$57,'4. Recovered capital'!$F$8:$BH$8,0))/INDEX('4. Recovered capital'!$F$8:$BH$32,MATCH($B61,'4. Recovered capital'!$D$8:$D$32,0),MATCH(E$57-1,'4. Recovered capital'!$F$8:$BH$8,0))-1,"NA")</f>
        <v>-9.3644393371728363E-2</v>
      </c>
      <c r="F61" s="359">
        <f>IFERROR(INDEX('4. Recovered capital'!$F$8:$BH$32,MATCH($B61,'4. Recovered capital'!$D$8:$D$32,0),MATCH(F$57,'4. Recovered capital'!$F$8:$BH$8,0))/INDEX('4. Recovered capital'!$F$8:$BH$32,MATCH($B61,'4. Recovered capital'!$D$8:$D$32,0),MATCH(F$57-1,'4. Recovered capital'!$F$8:$BH$8,0))-1,"NA")</f>
        <v>-4.430773847481162E-2</v>
      </c>
      <c r="G61" s="359">
        <f>IFERROR(INDEX('4. Recovered capital'!$F$8:$BH$32,MATCH($B61,'4. Recovered capital'!$D$8:$D$32,0),MATCH(G$57,'4. Recovered capital'!$F$8:$BH$8,0))/INDEX('4. Recovered capital'!$F$8:$BH$32,MATCH($B61,'4. Recovered capital'!$D$8:$D$32,0),MATCH(G$57-1,'4. Recovered capital'!$F$8:$BH$8,0))-1,"NA")</f>
        <v>1.3870899371217327E-2</v>
      </c>
    </row>
    <row r="62" spans="2:82" x14ac:dyDescent="0.2">
      <c r="B62" s="353" t="s">
        <v>82</v>
      </c>
      <c r="C62" s="359">
        <f>IFERROR(INDEX('4. Recovered capital'!$F$8:$BH$32,MATCH($B62,'4. Recovered capital'!$D$8:$D$32,0),MATCH(C$57,'4. Recovered capital'!$F$8:$BH$8,0))/INDEX('4. Recovered capital'!$F$8:$BH$32,MATCH($B62,'4. Recovered capital'!$D$8:$D$32,0),MATCH(C$57-1,'4. Recovered capital'!$F$8:$BH$8,0))-1,"NA")</f>
        <v>-0.11876608183158799</v>
      </c>
      <c r="D62" s="359">
        <f>IFERROR(INDEX('4. Recovered capital'!$F$8:$BH$32,MATCH($B62,'4. Recovered capital'!$D$8:$D$32,0),MATCH(D$57,'4. Recovered capital'!$F$8:$BH$8,0))/INDEX('4. Recovered capital'!$F$8:$BH$32,MATCH($B62,'4. Recovered capital'!$D$8:$D$32,0),MATCH(D$57-1,'4. Recovered capital'!$F$8:$BH$8,0))-1,"NA")</f>
        <v>-0.2310032548798675</v>
      </c>
      <c r="E62" s="359">
        <f>IFERROR(INDEX('4. Recovered capital'!$F$8:$BH$32,MATCH($B62,'4. Recovered capital'!$D$8:$D$32,0),MATCH(E$57,'4. Recovered capital'!$F$8:$BH$8,0))/INDEX('4. Recovered capital'!$F$8:$BH$32,MATCH($B62,'4. Recovered capital'!$D$8:$D$32,0),MATCH(E$57-1,'4. Recovered capital'!$F$8:$BH$8,0))-1,"NA")</f>
        <v>-0.144113658142343</v>
      </c>
      <c r="F62" s="359">
        <f>IFERROR(INDEX('4. Recovered capital'!$F$8:$BH$32,MATCH($B62,'4. Recovered capital'!$D$8:$D$32,0),MATCH(F$57,'4. Recovered capital'!$F$8:$BH$8,0))/INDEX('4. Recovered capital'!$F$8:$BH$32,MATCH($B62,'4. Recovered capital'!$D$8:$D$32,0),MATCH(F$57-1,'4. Recovered capital'!$F$8:$BH$8,0))-1,"NA")</f>
        <v>-2.8162953282913628E-2</v>
      </c>
      <c r="G62" s="359">
        <f>IFERROR(INDEX('4. Recovered capital'!$F$8:$BH$32,MATCH($B62,'4. Recovered capital'!$D$8:$D$32,0),MATCH(G$57,'4. Recovered capital'!$F$8:$BH$8,0))/INDEX('4. Recovered capital'!$F$8:$BH$32,MATCH($B62,'4. Recovered capital'!$D$8:$D$32,0),MATCH(G$57-1,'4. Recovered capital'!$F$8:$BH$8,0))-1,"NA")</f>
        <v>-2.9858105124991097E-2</v>
      </c>
    </row>
    <row r="63" spans="2:82" x14ac:dyDescent="0.2">
      <c r="B63" s="353" t="s">
        <v>83</v>
      </c>
      <c r="C63" s="359">
        <f>IFERROR(INDEX('4. Recovered capital'!$F$8:$BH$32,MATCH($B63,'4. Recovered capital'!$D$8:$D$32,0),MATCH(C$57,'4. Recovered capital'!$F$8:$BH$8,0))/INDEX('4. Recovered capital'!$F$8:$BH$32,MATCH($B63,'4. Recovered capital'!$D$8:$D$32,0),MATCH(C$57-1,'4. Recovered capital'!$F$8:$BH$8,0))-1,"NA")</f>
        <v>9.6145713584118164E-2</v>
      </c>
      <c r="D63" s="359">
        <f>IFERROR(INDEX('4. Recovered capital'!$F$8:$BH$32,MATCH($B63,'4. Recovered capital'!$D$8:$D$32,0),MATCH(D$57,'4. Recovered capital'!$F$8:$BH$8,0))/INDEX('4. Recovered capital'!$F$8:$BH$32,MATCH($B63,'4. Recovered capital'!$D$8:$D$32,0),MATCH(D$57-1,'4. Recovered capital'!$F$8:$BH$8,0))-1,"NA")</f>
        <v>0.45348396786077494</v>
      </c>
      <c r="E63" s="359">
        <f>IFERROR(INDEX('4. Recovered capital'!$F$8:$BH$32,MATCH($B63,'4. Recovered capital'!$D$8:$D$32,0),MATCH(E$57,'4. Recovered capital'!$F$8:$BH$8,0))/INDEX('4. Recovered capital'!$F$8:$BH$32,MATCH($B63,'4. Recovered capital'!$D$8:$D$32,0),MATCH(E$57-1,'4. Recovered capital'!$F$8:$BH$8,0))-1,"NA")</f>
        <v>3.3770529743769373E-2</v>
      </c>
      <c r="F63" s="359">
        <f>IFERROR(INDEX('4. Recovered capital'!$F$8:$BH$32,MATCH($B63,'4. Recovered capital'!$D$8:$D$32,0),MATCH(F$57,'4. Recovered capital'!$F$8:$BH$8,0))/INDEX('4. Recovered capital'!$F$8:$BH$32,MATCH($B63,'4. Recovered capital'!$D$8:$D$32,0),MATCH(F$57-1,'4. Recovered capital'!$F$8:$BH$8,0))-1,"NA")</f>
        <v>-0.13358800418946404</v>
      </c>
      <c r="G63" s="359">
        <f>IFERROR(INDEX('4. Recovered capital'!$F$8:$BH$32,MATCH($B63,'4. Recovered capital'!$D$8:$D$32,0),MATCH(G$57,'4. Recovered capital'!$F$8:$BH$8,0))/INDEX('4. Recovered capital'!$F$8:$BH$32,MATCH($B63,'4. Recovered capital'!$D$8:$D$32,0),MATCH(G$57-1,'4. Recovered capital'!$F$8:$BH$8,0))-1,"NA")</f>
        <v>-0.22480477167835478</v>
      </c>
    </row>
    <row r="66" spans="2:8" x14ac:dyDescent="0.2">
      <c r="B66" s="72" t="s">
        <v>88</v>
      </c>
      <c r="C66" s="409" t="s">
        <v>89</v>
      </c>
      <c r="D66" s="410"/>
      <c r="E66" s="410"/>
      <c r="F66" s="411" t="s">
        <v>90</v>
      </c>
      <c r="G66" s="411"/>
      <c r="H66" s="411"/>
    </row>
    <row r="67" spans="2:8" x14ac:dyDescent="0.2">
      <c r="B67" s="360" t="s">
        <v>91</v>
      </c>
      <c r="C67" s="360" t="s">
        <v>92</v>
      </c>
      <c r="D67" s="360" t="s">
        <v>93</v>
      </c>
      <c r="E67" s="360" t="s">
        <v>94</v>
      </c>
      <c r="F67" s="360" t="s">
        <v>92</v>
      </c>
      <c r="G67" s="360" t="s">
        <v>95</v>
      </c>
      <c r="H67" s="360" t="s">
        <v>94</v>
      </c>
    </row>
    <row r="68" spans="2:8" x14ac:dyDescent="0.2">
      <c r="B68" s="361" t="s">
        <v>96</v>
      </c>
      <c r="C68" s="360"/>
      <c r="D68" s="360"/>
      <c r="E68" s="360"/>
      <c r="F68" s="360"/>
      <c r="G68" s="360"/>
      <c r="H68" s="360"/>
    </row>
    <row r="69" spans="2:8" x14ac:dyDescent="0.2">
      <c r="B69" s="362" t="s">
        <v>97</v>
      </c>
      <c r="C69" s="363"/>
      <c r="D69" s="363"/>
      <c r="E69" s="363"/>
      <c r="F69" s="363"/>
      <c r="G69" s="363"/>
      <c r="H69" s="363"/>
    </row>
    <row r="70" spans="2:8" x14ac:dyDescent="0.2">
      <c r="B70" s="364" t="s">
        <v>98</v>
      </c>
      <c r="C70" s="346">
        <f>'5. Weighted average price'!M12</f>
        <v>29120.256586039999</v>
      </c>
      <c r="D70" s="346">
        <f>'5. Weighted average price'!N12</f>
        <v>36744.485999999997</v>
      </c>
      <c r="E70" s="365">
        <f>'5. Weighted average price'!O12</f>
        <v>0.79250684268763483</v>
      </c>
      <c r="F70" s="346">
        <f>'5. Weighted average price'!P12</f>
        <v>0</v>
      </c>
      <c r="G70" s="346">
        <f>'5. Weighted average price'!Q12</f>
        <v>0</v>
      </c>
      <c r="H70" s="365">
        <f>'5. Weighted average price'!R12</f>
        <v>0</v>
      </c>
    </row>
    <row r="71" spans="2:8" x14ac:dyDescent="0.2">
      <c r="B71" s="364" t="s">
        <v>99</v>
      </c>
      <c r="C71" s="346">
        <f>'5. Weighted average price'!T12</f>
        <v>0</v>
      </c>
      <c r="D71" s="346">
        <f>'5. Weighted average price'!U12</f>
        <v>0</v>
      </c>
      <c r="E71" s="365">
        <f>'5. Weighted average price'!V12</f>
        <v>0</v>
      </c>
      <c r="F71" s="346">
        <f>'5. Weighted average price'!W12</f>
        <v>0</v>
      </c>
      <c r="G71" s="346">
        <f>'5. Weighted average price'!X12</f>
        <v>0</v>
      </c>
      <c r="H71" s="365">
        <f>'5. Weighted average price'!Y12</f>
        <v>0</v>
      </c>
    </row>
    <row r="72" spans="2:8" x14ac:dyDescent="0.2">
      <c r="B72" s="364" t="s">
        <v>100</v>
      </c>
      <c r="C72" s="346">
        <f>'5. Weighted average price'!Z12</f>
        <v>0</v>
      </c>
      <c r="D72" s="346">
        <f>'5. Weighted average price'!AA12</f>
        <v>0</v>
      </c>
      <c r="E72" s="365">
        <f>'5. Weighted average price'!AB12</f>
        <v>0</v>
      </c>
      <c r="F72" s="346">
        <f>'5. Weighted average price'!AC12</f>
        <v>0</v>
      </c>
      <c r="G72" s="346">
        <f>'5. Weighted average price'!AD12</f>
        <v>0</v>
      </c>
      <c r="H72" s="365">
        <f>'5. Weighted average price'!AE12</f>
        <v>0</v>
      </c>
    </row>
    <row r="73" spans="2:8" x14ac:dyDescent="0.2">
      <c r="B73" s="364" t="s">
        <v>101</v>
      </c>
      <c r="C73" s="346">
        <f>'5. Weighted average price'!AF12</f>
        <v>0</v>
      </c>
      <c r="D73" s="346">
        <f>'5. Weighted average price'!AG12</f>
        <v>0</v>
      </c>
      <c r="E73" s="365">
        <f>'5. Weighted average price'!AH12</f>
        <v>0</v>
      </c>
      <c r="F73" s="346">
        <f>'5. Weighted average price'!AI12</f>
        <v>0</v>
      </c>
      <c r="G73" s="346">
        <f>'5. Weighted average price'!AJ12</f>
        <v>0</v>
      </c>
      <c r="H73" s="365">
        <f>'5. Weighted average price'!AK12</f>
        <v>0</v>
      </c>
    </row>
    <row r="74" spans="2:8" x14ac:dyDescent="0.2">
      <c r="B74" s="364" t="s">
        <v>102</v>
      </c>
      <c r="C74" s="346">
        <f>'5. Weighted average price'!AM12</f>
        <v>0</v>
      </c>
      <c r="D74" s="346">
        <f>'5. Weighted average price'!AN12</f>
        <v>0</v>
      </c>
      <c r="E74" s="365">
        <f>'5. Weighted average price'!AO12</f>
        <v>0</v>
      </c>
      <c r="F74" s="346">
        <f>'5. Weighted average price'!AP12</f>
        <v>0</v>
      </c>
      <c r="G74" s="346">
        <f>'5. Weighted average price'!AQ12</f>
        <v>0</v>
      </c>
      <c r="H74" s="365">
        <f>'5. Weighted average price'!AR12</f>
        <v>0</v>
      </c>
    </row>
    <row r="75" spans="2:8" x14ac:dyDescent="0.2">
      <c r="B75" s="364" t="s">
        <v>103</v>
      </c>
      <c r="C75" s="346">
        <f>'5. Weighted average price'!AS12</f>
        <v>0</v>
      </c>
      <c r="D75" s="346">
        <f>'5. Weighted average price'!AT12</f>
        <v>0</v>
      </c>
      <c r="E75" s="365">
        <f>'5. Weighted average price'!AU12</f>
        <v>0</v>
      </c>
      <c r="F75" s="346">
        <f>'5. Weighted average price'!AV12</f>
        <v>0</v>
      </c>
      <c r="G75" s="346">
        <f>'5. Weighted average price'!AW12</f>
        <v>0</v>
      </c>
      <c r="H75" s="365">
        <f>'5. Weighted average price'!AX12</f>
        <v>0</v>
      </c>
    </row>
    <row r="76" spans="2:8" x14ac:dyDescent="0.2">
      <c r="B76" s="364" t="s">
        <v>104</v>
      </c>
      <c r="C76" s="346">
        <f>'5. Weighted average price'!AY12</f>
        <v>0</v>
      </c>
      <c r="D76" s="346">
        <f>'5. Weighted average price'!AZ12</f>
        <v>0</v>
      </c>
      <c r="E76" s="365">
        <f>'5. Weighted average price'!BA12</f>
        <v>0</v>
      </c>
      <c r="F76" s="346">
        <f>'5. Weighted average price'!BB12</f>
        <v>0</v>
      </c>
      <c r="G76" s="346">
        <f>'5. Weighted average price'!BC12</f>
        <v>0</v>
      </c>
      <c r="H76" s="365">
        <f>'5. Weighted average price'!BD12</f>
        <v>0</v>
      </c>
    </row>
    <row r="77" spans="2:8" x14ac:dyDescent="0.2">
      <c r="B77" s="364" t="s">
        <v>105</v>
      </c>
      <c r="C77" s="346">
        <f>'5. Weighted average price'!BE12</f>
        <v>0</v>
      </c>
      <c r="D77" s="346">
        <f>'5. Weighted average price'!BF12</f>
        <v>0</v>
      </c>
      <c r="E77" s="365">
        <f>'5. Weighted average price'!BG12</f>
        <v>0</v>
      </c>
      <c r="F77" s="346">
        <f>'5. Weighted average price'!BH12</f>
        <v>0</v>
      </c>
      <c r="G77" s="346">
        <f>'5. Weighted average price'!BI12</f>
        <v>0</v>
      </c>
      <c r="H77" s="365">
        <f>'5. Weighted average price'!BJ12</f>
        <v>0</v>
      </c>
    </row>
    <row r="78" spans="2:8" x14ac:dyDescent="0.2">
      <c r="B78" s="362" t="s">
        <v>106</v>
      </c>
      <c r="C78" s="363"/>
      <c r="D78" s="363"/>
      <c r="E78" s="366"/>
      <c r="F78" s="363"/>
      <c r="G78" s="363"/>
      <c r="H78" s="366"/>
    </row>
    <row r="79" spans="2:8" x14ac:dyDescent="0.2">
      <c r="B79" s="364" t="s">
        <v>98</v>
      </c>
      <c r="C79" s="346">
        <f>'5. Weighted average price'!M13</f>
        <v>0</v>
      </c>
      <c r="D79" s="346">
        <f>'5. Weighted average price'!N13</f>
        <v>0</v>
      </c>
      <c r="E79" s="365">
        <f>'5. Weighted average price'!O13</f>
        <v>0</v>
      </c>
      <c r="F79" s="346">
        <f>'5. Weighted average price'!P13</f>
        <v>0</v>
      </c>
      <c r="G79" s="346">
        <f>'5. Weighted average price'!Q13</f>
        <v>0</v>
      </c>
      <c r="H79" s="365">
        <f>'5. Weighted average price'!R13</f>
        <v>0</v>
      </c>
    </row>
    <row r="80" spans="2:8" x14ac:dyDescent="0.2">
      <c r="B80" s="364" t="s">
        <v>99</v>
      </c>
      <c r="C80" s="346">
        <f>'5. Weighted average price'!T13</f>
        <v>0</v>
      </c>
      <c r="D80" s="346">
        <f>'5. Weighted average price'!U13</f>
        <v>0</v>
      </c>
      <c r="E80" s="365">
        <f>'5. Weighted average price'!V13</f>
        <v>0</v>
      </c>
      <c r="F80" s="346">
        <f>'5. Weighted average price'!W13</f>
        <v>0</v>
      </c>
      <c r="G80" s="346">
        <f>'5. Weighted average price'!X13</f>
        <v>0</v>
      </c>
      <c r="H80" s="365">
        <f>'5. Weighted average price'!Y13</f>
        <v>0</v>
      </c>
    </row>
    <row r="81" spans="2:8" x14ac:dyDescent="0.2">
      <c r="B81" s="364" t="s">
        <v>100</v>
      </c>
      <c r="C81" s="346">
        <f>'5. Weighted average price'!Z13</f>
        <v>0</v>
      </c>
      <c r="D81" s="346">
        <f>'5. Weighted average price'!AA13</f>
        <v>0</v>
      </c>
      <c r="E81" s="365">
        <f>'5. Weighted average price'!AB13</f>
        <v>0</v>
      </c>
      <c r="F81" s="346">
        <f>'5. Weighted average price'!AC13</f>
        <v>0</v>
      </c>
      <c r="G81" s="346">
        <f>'5. Weighted average price'!AD13</f>
        <v>0</v>
      </c>
      <c r="H81" s="365">
        <f>'5. Weighted average price'!AE13</f>
        <v>0</v>
      </c>
    </row>
    <row r="82" spans="2:8" x14ac:dyDescent="0.2">
      <c r="B82" s="364" t="s">
        <v>101</v>
      </c>
      <c r="C82" s="346">
        <f>'5. Weighted average price'!AF13</f>
        <v>0</v>
      </c>
      <c r="D82" s="346">
        <f>'5. Weighted average price'!AG13</f>
        <v>0</v>
      </c>
      <c r="E82" s="365">
        <f>'5. Weighted average price'!AH13</f>
        <v>0</v>
      </c>
      <c r="F82" s="346">
        <f>'5. Weighted average price'!AI13</f>
        <v>0</v>
      </c>
      <c r="G82" s="346">
        <f>'5. Weighted average price'!AJ13</f>
        <v>0</v>
      </c>
      <c r="H82" s="365">
        <f>'5. Weighted average price'!AK13</f>
        <v>0</v>
      </c>
    </row>
    <row r="83" spans="2:8" x14ac:dyDescent="0.2">
      <c r="B83" s="364" t="s">
        <v>102</v>
      </c>
      <c r="C83" s="346">
        <f>'5. Weighted average price'!AM13</f>
        <v>0</v>
      </c>
      <c r="D83" s="346">
        <f>'5. Weighted average price'!AN13</f>
        <v>0</v>
      </c>
      <c r="E83" s="365">
        <f>'5. Weighted average price'!AO13</f>
        <v>0</v>
      </c>
      <c r="F83" s="346">
        <f>'5. Weighted average price'!AP13</f>
        <v>0</v>
      </c>
      <c r="G83" s="346">
        <f>'5. Weighted average price'!AQ13</f>
        <v>0</v>
      </c>
      <c r="H83" s="365">
        <f>'5. Weighted average price'!AR13</f>
        <v>0</v>
      </c>
    </row>
    <row r="84" spans="2:8" x14ac:dyDescent="0.2">
      <c r="B84" s="364" t="s">
        <v>103</v>
      </c>
      <c r="C84" s="346">
        <f>'5. Weighted average price'!AS13</f>
        <v>0</v>
      </c>
      <c r="D84" s="346">
        <f>'5. Weighted average price'!AT13</f>
        <v>0</v>
      </c>
      <c r="E84" s="365">
        <f>'5. Weighted average price'!AU13</f>
        <v>0</v>
      </c>
      <c r="F84" s="346">
        <f>'5. Weighted average price'!AV13</f>
        <v>0</v>
      </c>
      <c r="G84" s="346">
        <f>'5. Weighted average price'!AW13</f>
        <v>0</v>
      </c>
      <c r="H84" s="365">
        <f>'5. Weighted average price'!AX13</f>
        <v>0</v>
      </c>
    </row>
    <row r="85" spans="2:8" x14ac:dyDescent="0.2">
      <c r="B85" s="364" t="s">
        <v>104</v>
      </c>
      <c r="C85" s="346">
        <f>'5. Weighted average price'!AY13</f>
        <v>0</v>
      </c>
      <c r="D85" s="346">
        <f>'5. Weighted average price'!AZ13</f>
        <v>0</v>
      </c>
      <c r="E85" s="365">
        <f>'5. Weighted average price'!BA13</f>
        <v>0</v>
      </c>
      <c r="F85" s="346">
        <f>'5. Weighted average price'!BB13</f>
        <v>0</v>
      </c>
      <c r="G85" s="346">
        <f>'5. Weighted average price'!BC13</f>
        <v>0</v>
      </c>
      <c r="H85" s="365">
        <f>'5. Weighted average price'!BD13</f>
        <v>0</v>
      </c>
    </row>
    <row r="86" spans="2:8" x14ac:dyDescent="0.2">
      <c r="B86" s="364" t="s">
        <v>105</v>
      </c>
      <c r="C86" s="346">
        <f>'5. Weighted average price'!BE13</f>
        <v>0</v>
      </c>
      <c r="D86" s="346">
        <f>'5. Weighted average price'!BF13</f>
        <v>0</v>
      </c>
      <c r="E86" s="365">
        <f>'5. Weighted average price'!BG13</f>
        <v>0</v>
      </c>
      <c r="F86" s="346">
        <f>'5. Weighted average price'!BH13</f>
        <v>0</v>
      </c>
      <c r="G86" s="346">
        <f>'5. Weighted average price'!BI13</f>
        <v>0</v>
      </c>
      <c r="H86" s="365">
        <f>'5. Weighted average price'!BJ13</f>
        <v>0</v>
      </c>
    </row>
    <row r="87" spans="2:8" x14ac:dyDescent="0.2">
      <c r="B87" s="362" t="s">
        <v>107</v>
      </c>
      <c r="C87" s="363"/>
      <c r="D87" s="363"/>
      <c r="E87" s="366"/>
      <c r="F87" s="363"/>
      <c r="G87" s="363"/>
      <c r="H87" s="366"/>
    </row>
    <row r="88" spans="2:8" x14ac:dyDescent="0.2">
      <c r="B88" s="364" t="s">
        <v>98</v>
      </c>
      <c r="C88" s="346">
        <f>'5. Weighted average price'!M14</f>
        <v>0</v>
      </c>
      <c r="D88" s="346">
        <f>'5. Weighted average price'!N14</f>
        <v>0</v>
      </c>
      <c r="E88" s="365">
        <f>'5. Weighted average price'!O14</f>
        <v>0</v>
      </c>
      <c r="F88" s="346">
        <f>'5. Weighted average price'!P14</f>
        <v>80.446601930000014</v>
      </c>
      <c r="G88" s="346">
        <f>'5. Weighted average price'!Q14</f>
        <v>138.56100000000001</v>
      </c>
      <c r="H88" s="365">
        <f>'5. Weighted average price'!R14</f>
        <v>0.58058618175388466</v>
      </c>
    </row>
    <row r="89" spans="2:8" x14ac:dyDescent="0.2">
      <c r="B89" s="364" t="s">
        <v>99</v>
      </c>
      <c r="C89" s="346">
        <f>'5. Weighted average price'!T14</f>
        <v>0</v>
      </c>
      <c r="D89" s="346">
        <f>'5. Weighted average price'!U14</f>
        <v>0</v>
      </c>
      <c r="E89" s="365">
        <f>'5. Weighted average price'!V14</f>
        <v>0</v>
      </c>
      <c r="F89" s="346">
        <f>'5. Weighted average price'!W14</f>
        <v>0</v>
      </c>
      <c r="G89" s="346">
        <f>'5. Weighted average price'!X14</f>
        <v>0</v>
      </c>
      <c r="H89" s="365">
        <f>'5. Weighted average price'!Y14</f>
        <v>0</v>
      </c>
    </row>
    <row r="90" spans="2:8" x14ac:dyDescent="0.2">
      <c r="B90" s="364" t="s">
        <v>100</v>
      </c>
      <c r="C90" s="346">
        <f>'5. Weighted average price'!Z14</f>
        <v>0</v>
      </c>
      <c r="D90" s="346">
        <f>'5. Weighted average price'!AA14</f>
        <v>0</v>
      </c>
      <c r="E90" s="365">
        <f>'5. Weighted average price'!AB14</f>
        <v>0</v>
      </c>
      <c r="F90" s="346">
        <f>'5. Weighted average price'!AC14</f>
        <v>0</v>
      </c>
      <c r="G90" s="346">
        <f>'5. Weighted average price'!AD14</f>
        <v>0</v>
      </c>
      <c r="H90" s="365">
        <f>'5. Weighted average price'!AE14</f>
        <v>0</v>
      </c>
    </row>
    <row r="91" spans="2:8" x14ac:dyDescent="0.2">
      <c r="B91" s="364" t="s">
        <v>101</v>
      </c>
      <c r="C91" s="346">
        <f>'5. Weighted average price'!AF14</f>
        <v>0</v>
      </c>
      <c r="D91" s="346">
        <f>'5. Weighted average price'!AG14</f>
        <v>0</v>
      </c>
      <c r="E91" s="365">
        <f>'5. Weighted average price'!AH14</f>
        <v>0</v>
      </c>
      <c r="F91" s="346">
        <f>'5. Weighted average price'!AI14</f>
        <v>0</v>
      </c>
      <c r="G91" s="346">
        <f>'5. Weighted average price'!AJ14</f>
        <v>0</v>
      </c>
      <c r="H91" s="365">
        <f>'5. Weighted average price'!AK14</f>
        <v>0</v>
      </c>
    </row>
    <row r="92" spans="2:8" x14ac:dyDescent="0.2">
      <c r="B92" s="364" t="s">
        <v>102</v>
      </c>
      <c r="C92" s="346">
        <f>'5. Weighted average price'!AM14</f>
        <v>0</v>
      </c>
      <c r="D92" s="346">
        <f>'5. Weighted average price'!AN14</f>
        <v>0</v>
      </c>
      <c r="E92" s="365">
        <f>'5. Weighted average price'!AO14</f>
        <v>0</v>
      </c>
      <c r="F92" s="346">
        <f>'5. Weighted average price'!AP14</f>
        <v>0</v>
      </c>
      <c r="G92" s="346">
        <f>'5. Weighted average price'!AQ14</f>
        <v>0</v>
      </c>
      <c r="H92" s="365">
        <f>'5. Weighted average price'!AR14</f>
        <v>0</v>
      </c>
    </row>
    <row r="93" spans="2:8" x14ac:dyDescent="0.2">
      <c r="B93" s="364" t="s">
        <v>103</v>
      </c>
      <c r="C93" s="346">
        <f>'5. Weighted average price'!AS14</f>
        <v>0</v>
      </c>
      <c r="D93" s="346">
        <f>'5. Weighted average price'!AT14</f>
        <v>0</v>
      </c>
      <c r="E93" s="365">
        <f>'5. Weighted average price'!AU14</f>
        <v>0</v>
      </c>
      <c r="F93" s="346">
        <f>'5. Weighted average price'!AV14</f>
        <v>0</v>
      </c>
      <c r="G93" s="346">
        <f>'5. Weighted average price'!AW14</f>
        <v>0</v>
      </c>
      <c r="H93" s="365">
        <f>'5. Weighted average price'!AX14</f>
        <v>0</v>
      </c>
    </row>
    <row r="94" spans="2:8" x14ac:dyDescent="0.2">
      <c r="B94" s="364" t="s">
        <v>104</v>
      </c>
      <c r="C94" s="346">
        <f>'5. Weighted average price'!AY14</f>
        <v>0</v>
      </c>
      <c r="D94" s="346">
        <f>'5. Weighted average price'!AZ14</f>
        <v>0</v>
      </c>
      <c r="E94" s="365">
        <f>'5. Weighted average price'!BA14</f>
        <v>0</v>
      </c>
      <c r="F94" s="346">
        <f>'5. Weighted average price'!BB14</f>
        <v>0</v>
      </c>
      <c r="G94" s="346">
        <f>'5. Weighted average price'!BC14</f>
        <v>0</v>
      </c>
      <c r="H94" s="365">
        <f>'5. Weighted average price'!BD14</f>
        <v>0</v>
      </c>
    </row>
    <row r="95" spans="2:8" x14ac:dyDescent="0.2">
      <c r="B95" s="364" t="s">
        <v>105</v>
      </c>
      <c r="C95" s="346">
        <f>'5. Weighted average price'!BE14</f>
        <v>0</v>
      </c>
      <c r="D95" s="346">
        <f>'5. Weighted average price'!BF14</f>
        <v>0</v>
      </c>
      <c r="E95" s="365">
        <f>'5. Weighted average price'!BG14</f>
        <v>0</v>
      </c>
      <c r="F95" s="346">
        <f>'5. Weighted average price'!BH14</f>
        <v>0</v>
      </c>
      <c r="G95" s="346">
        <f>'5. Weighted average price'!BI14</f>
        <v>0</v>
      </c>
      <c r="H95" s="365">
        <f>'5. Weighted average price'!BJ14</f>
        <v>0</v>
      </c>
    </row>
    <row r="96" spans="2:8" x14ac:dyDescent="0.2">
      <c r="B96" s="361" t="s">
        <v>108</v>
      </c>
      <c r="C96" s="363"/>
      <c r="D96" s="363"/>
      <c r="E96" s="366"/>
      <c r="F96" s="363"/>
      <c r="G96" s="363"/>
      <c r="H96" s="366"/>
    </row>
    <row r="97" spans="2:8" x14ac:dyDescent="0.2">
      <c r="B97" s="362" t="s">
        <v>109</v>
      </c>
      <c r="C97" s="346">
        <f>'5. Weighted average price'!F16</f>
        <v>0</v>
      </c>
      <c r="D97" s="346">
        <f>'5. Weighted average price'!G16</f>
        <v>0</v>
      </c>
      <c r="E97" s="365">
        <f>'5. Weighted average price'!H16</f>
        <v>0</v>
      </c>
      <c r="F97" s="346">
        <f>'5. Weighted average price'!I16</f>
        <v>0</v>
      </c>
      <c r="G97" s="346">
        <f>'5. Weighted average price'!J16</f>
        <v>0</v>
      </c>
      <c r="H97" s="365">
        <f>'5. Weighted average price'!K16</f>
        <v>0</v>
      </c>
    </row>
    <row r="98" spans="2:8" x14ac:dyDescent="0.2">
      <c r="B98" s="367" t="s">
        <v>110</v>
      </c>
      <c r="C98" s="363"/>
      <c r="D98" s="363"/>
      <c r="E98" s="366"/>
      <c r="F98" s="363"/>
      <c r="G98" s="363"/>
      <c r="H98" s="366"/>
    </row>
    <row r="99" spans="2:8" x14ac:dyDescent="0.2">
      <c r="B99" s="362" t="s">
        <v>111</v>
      </c>
      <c r="C99" s="346">
        <f>'5. Weighted average price'!F18</f>
        <v>27001.299917190008</v>
      </c>
      <c r="D99" s="346">
        <f>'5. Weighted average price'!G18</f>
        <v>83603</v>
      </c>
      <c r="E99" s="365">
        <f>'5. Weighted average price'!H18</f>
        <v>0.32297046657643874</v>
      </c>
      <c r="F99" s="346">
        <f>'5. Weighted average price'!I18</f>
        <v>0</v>
      </c>
      <c r="G99" s="346">
        <f>'5. Weighted average price'!J18</f>
        <v>0</v>
      </c>
      <c r="H99" s="365">
        <f>'5. Weighted average price'!K18</f>
        <v>0</v>
      </c>
    </row>
    <row r="100" spans="2:8" x14ac:dyDescent="0.2">
      <c r="B100" s="367" t="s">
        <v>112</v>
      </c>
      <c r="C100" s="346">
        <f>'5. Weighted average price'!F19</f>
        <v>0</v>
      </c>
      <c r="D100" s="368"/>
      <c r="E100" s="368"/>
      <c r="F100" s="346">
        <f>'5. Weighted average price'!I19</f>
        <v>0</v>
      </c>
      <c r="G100" s="368"/>
      <c r="H100" s="368"/>
    </row>
    <row r="102" spans="2:8" x14ac:dyDescent="0.2">
      <c r="F102" s="103"/>
    </row>
    <row r="103" spans="2:8" ht="25.5" x14ac:dyDescent="0.2">
      <c r="B103" s="109" t="s">
        <v>113</v>
      </c>
      <c r="C103" s="72" t="s">
        <v>114</v>
      </c>
      <c r="D103" s="72" t="s">
        <v>115</v>
      </c>
    </row>
    <row r="104" spans="2:8" ht="25.5" x14ac:dyDescent="0.2">
      <c r="B104" s="67" t="s">
        <v>116</v>
      </c>
      <c r="C104" s="346">
        <f>C37</f>
        <v>299174160.25315017</v>
      </c>
      <c r="D104" s="346">
        <f>C52</f>
        <v>215273596.33251467</v>
      </c>
    </row>
    <row r="105" spans="2:8" x14ac:dyDescent="0.2">
      <c r="B105" s="353" t="s">
        <v>117</v>
      </c>
      <c r="C105" s="369">
        <f>IFERROR('3. Statement of pipeline assets'!D99/'3. Statement of pipeline assets'!D100,0)</f>
        <v>9.569370470322805E-2</v>
      </c>
      <c r="D105" s="369">
        <f>IFERROR('4. Recovered capital'!E23/'4. Recovered capital'!E24,0)</f>
        <v>9.2754287392971535E-2</v>
      </c>
    </row>
    <row r="106" spans="2:8" x14ac:dyDescent="0.2">
      <c r="B106" s="353" t="s">
        <v>118</v>
      </c>
      <c r="C106" s="369">
        <f>IFERROR('3. Statement of pipeline assets'!D80/'3. Statement of pipeline assets'!D100,0)</f>
        <v>0.90430629529677187</v>
      </c>
      <c r="D106" s="369">
        <f>IFERROR('4. Recovered capital'!E16/'4. Recovered capital'!E24,0)</f>
        <v>0.90724571260702846</v>
      </c>
    </row>
    <row r="107" spans="2:8" ht="27" customHeight="1" x14ac:dyDescent="0.2">
      <c r="B107" s="108"/>
      <c r="C107" s="72" t="s">
        <v>119</v>
      </c>
    </row>
    <row r="108" spans="2:8" x14ac:dyDescent="0.2">
      <c r="B108" s="353" t="s">
        <v>120</v>
      </c>
      <c r="C108" s="370">
        <f>IFERROR('2. Revenues and expenses'!D16/'2. Revenues and expenses'!D20,0)</f>
        <v>0.97721018170260732</v>
      </c>
    </row>
    <row r="109" spans="2:8" x14ac:dyDescent="0.2">
      <c r="B109" s="353" t="s">
        <v>121</v>
      </c>
      <c r="C109" s="370">
        <f>IFERROR('2. Revenues and expenses'!D19/'2. Revenues and expenses'!D20,0)</f>
        <v>2.2789818297392683E-2</v>
      </c>
    </row>
    <row r="110" spans="2:8" x14ac:dyDescent="0.2">
      <c r="B110" s="353" t="s">
        <v>122</v>
      </c>
      <c r="C110" s="370">
        <f>IFERROR('2. Revenues and expenses'!D30/'2. Revenues and expenses'!D42,0)</f>
        <v>0.71082543421624689</v>
      </c>
    </row>
    <row r="111" spans="2:8" x14ac:dyDescent="0.2">
      <c r="B111" s="353" t="s">
        <v>123</v>
      </c>
      <c r="C111" s="370">
        <f>IFERROR('2. Revenues and expenses'!D41/'2. Revenues and expenses'!D42,0)</f>
        <v>0.28917456578375311</v>
      </c>
    </row>
    <row r="114" spans="2:4" ht="31.5" customHeight="1" x14ac:dyDescent="0.2">
      <c r="B114" s="108" t="s">
        <v>124</v>
      </c>
      <c r="C114" s="72" t="s">
        <v>119</v>
      </c>
      <c r="D114" s="72" t="s">
        <v>125</v>
      </c>
    </row>
    <row r="115" spans="2:4" x14ac:dyDescent="0.2">
      <c r="B115" s="353" t="s">
        <v>126</v>
      </c>
      <c r="C115" s="346">
        <f>'2. Revenues and expenses'!F24</f>
        <v>-9809446</v>
      </c>
      <c r="D115" s="346">
        <f>'3.3 Depreciation amortisation'!N53</f>
        <v>-9809446</v>
      </c>
    </row>
    <row r="116" spans="2:4" x14ac:dyDescent="0.2">
      <c r="B116" s="353" t="s">
        <v>127</v>
      </c>
      <c r="C116" s="346">
        <f>'2. Revenues and expenses'!F35</f>
        <v>-1759109.65</v>
      </c>
      <c r="D116" s="346">
        <f>'3.3 Depreciation amortisation'!M78</f>
        <v>-1759109.65</v>
      </c>
    </row>
  </sheetData>
  <mergeCells count="2">
    <mergeCell ref="C66:E66"/>
    <mergeCell ref="F66:H6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H36"/>
  <sheetViews>
    <sheetView zoomScale="115" zoomScaleNormal="115" workbookViewId="0"/>
  </sheetViews>
  <sheetFormatPr defaultRowHeight="12.75" x14ac:dyDescent="0.2"/>
  <cols>
    <col min="1" max="1" width="12" style="116" customWidth="1"/>
    <col min="2" max="2" width="42.7109375" style="116" customWidth="1"/>
    <col min="3" max="3" width="53.7109375" style="116" customWidth="1"/>
    <col min="4" max="4" width="42.85546875" style="116" customWidth="1"/>
    <col min="5" max="5" width="6.7109375" style="116" customWidth="1"/>
    <col min="6" max="8" width="19.85546875" style="116" customWidth="1"/>
    <col min="9" max="9" width="18.28515625" style="116" customWidth="1"/>
    <col min="10" max="16384" width="9.140625" style="116"/>
  </cols>
  <sheetData>
    <row r="1" spans="2:8" ht="22.5" customHeight="1" x14ac:dyDescent="0.45">
      <c r="B1" s="126" t="s">
        <v>128</v>
      </c>
      <c r="D1" s="127"/>
    </row>
    <row r="2" spans="2:8" ht="15" x14ac:dyDescent="0.25">
      <c r="B2" s="128" t="str">
        <f>Tradingname</f>
        <v>SEA Gas Partnership</v>
      </c>
      <c r="C2" s="129"/>
    </row>
    <row r="3" spans="2:8" ht="15" x14ac:dyDescent="0.25">
      <c r="B3" s="130" t="s">
        <v>37</v>
      </c>
      <c r="C3" s="131">
        <f>Yearending</f>
        <v>45107</v>
      </c>
    </row>
    <row r="4" spans="2:8" ht="20.25" x14ac:dyDescent="0.3">
      <c r="B4" s="132"/>
    </row>
    <row r="5" spans="2:8" ht="15.75" x14ac:dyDescent="0.25">
      <c r="B5" s="133" t="s">
        <v>129</v>
      </c>
    </row>
    <row r="6" spans="2:8" x14ac:dyDescent="0.2">
      <c r="B6" s="134"/>
      <c r="C6" s="135"/>
      <c r="D6" s="135"/>
      <c r="E6" s="136"/>
      <c r="F6" s="137"/>
      <c r="G6" s="138"/>
      <c r="H6" s="138"/>
    </row>
    <row r="7" spans="2:8" ht="13.5" customHeight="1" x14ac:dyDescent="0.2">
      <c r="B7" s="69" t="s">
        <v>130</v>
      </c>
      <c r="C7" s="303" t="s">
        <v>131</v>
      </c>
    </row>
    <row r="8" spans="2:8" ht="13.5" customHeight="1" x14ac:dyDescent="0.2">
      <c r="B8" s="69" t="s">
        <v>132</v>
      </c>
      <c r="C8" s="307">
        <v>689</v>
      </c>
    </row>
    <row r="9" spans="2:8" ht="13.5" customHeight="1" x14ac:dyDescent="0.2">
      <c r="B9" s="69" t="s">
        <v>133</v>
      </c>
      <c r="C9" s="307">
        <v>12</v>
      </c>
    </row>
    <row r="10" spans="2:8" ht="13.5" customHeight="1" x14ac:dyDescent="0.2">
      <c r="B10" s="69" t="s">
        <v>134</v>
      </c>
      <c r="C10" s="308" t="s">
        <v>135</v>
      </c>
    </row>
    <row r="12" spans="2:8" ht="15.75" x14ac:dyDescent="0.25">
      <c r="B12" s="133" t="s">
        <v>136</v>
      </c>
    </row>
    <row r="14" spans="2:8" ht="51" customHeight="1" x14ac:dyDescent="0.2">
      <c r="B14" s="117" t="s">
        <v>91</v>
      </c>
      <c r="C14" s="125" t="s">
        <v>137</v>
      </c>
      <c r="D14" s="125" t="s">
        <v>138</v>
      </c>
    </row>
    <row r="15" spans="2:8" ht="14.25" x14ac:dyDescent="0.2">
      <c r="B15" s="120" t="s">
        <v>96</v>
      </c>
      <c r="C15" s="119"/>
      <c r="D15" s="119"/>
    </row>
    <row r="16" spans="2:8" x14ac:dyDescent="0.2">
      <c r="B16" s="121" t="s">
        <v>139</v>
      </c>
      <c r="C16" s="309" t="s">
        <v>140</v>
      </c>
      <c r="D16" s="309" t="s">
        <v>19</v>
      </c>
    </row>
    <row r="17" spans="2:4" ht="17.25" customHeight="1" x14ac:dyDescent="0.2">
      <c r="B17" s="121" t="s">
        <v>141</v>
      </c>
      <c r="C17" s="309" t="s">
        <v>140</v>
      </c>
      <c r="D17" s="309" t="s">
        <v>19</v>
      </c>
    </row>
    <row r="18" spans="2:4" x14ac:dyDescent="0.2">
      <c r="B18" s="121" t="s">
        <v>107</v>
      </c>
      <c r="C18" s="309" t="s">
        <v>140</v>
      </c>
      <c r="D18" s="309" t="s">
        <v>19</v>
      </c>
    </row>
    <row r="19" spans="2:4" ht="14.25" x14ac:dyDescent="0.2">
      <c r="B19" s="122" t="s">
        <v>142</v>
      </c>
      <c r="C19" s="310"/>
      <c r="D19" s="310"/>
    </row>
    <row r="20" spans="2:4" x14ac:dyDescent="0.2">
      <c r="B20" s="123" t="s">
        <v>143</v>
      </c>
      <c r="C20" s="309" t="s">
        <v>19</v>
      </c>
      <c r="D20" s="309" t="s">
        <v>19</v>
      </c>
    </row>
    <row r="21" spans="2:4" ht="25.5" x14ac:dyDescent="0.2">
      <c r="B21" s="124" t="s">
        <v>144</v>
      </c>
      <c r="C21" s="309" t="s">
        <v>19</v>
      </c>
      <c r="D21" s="309" t="s">
        <v>19</v>
      </c>
    </row>
    <row r="22" spans="2:4" ht="14.25" x14ac:dyDescent="0.2">
      <c r="B22" s="122" t="s">
        <v>110</v>
      </c>
      <c r="C22" s="310"/>
      <c r="D22" s="310"/>
    </row>
    <row r="23" spans="2:4" x14ac:dyDescent="0.2">
      <c r="B23" s="121" t="s">
        <v>145</v>
      </c>
      <c r="C23" s="309" t="s">
        <v>140</v>
      </c>
      <c r="D23" s="309" t="s">
        <v>19</v>
      </c>
    </row>
    <row r="24" spans="2:4" x14ac:dyDescent="0.2">
      <c r="B24" s="121" t="s">
        <v>146</v>
      </c>
      <c r="C24" s="309" t="s">
        <v>19</v>
      </c>
      <c r="D24" s="309" t="s">
        <v>19</v>
      </c>
    </row>
    <row r="25" spans="2:4" ht="14.25" x14ac:dyDescent="0.2">
      <c r="B25" s="120" t="s">
        <v>147</v>
      </c>
      <c r="C25" s="310"/>
      <c r="D25" s="310"/>
    </row>
    <row r="26" spans="2:4" x14ac:dyDescent="0.2">
      <c r="B26" s="121" t="s">
        <v>148</v>
      </c>
      <c r="C26" s="309" t="s">
        <v>140</v>
      </c>
      <c r="D26" s="309" t="s">
        <v>19</v>
      </c>
    </row>
    <row r="27" spans="2:4" x14ac:dyDescent="0.2">
      <c r="B27" s="121" t="s">
        <v>149</v>
      </c>
      <c r="C27" s="309" t="s">
        <v>140</v>
      </c>
      <c r="D27" s="309" t="s">
        <v>19</v>
      </c>
    </row>
    <row r="28" spans="2:4" ht="14.25" x14ac:dyDescent="0.2">
      <c r="B28" s="120" t="s">
        <v>150</v>
      </c>
      <c r="C28" s="119"/>
      <c r="D28" s="119"/>
    </row>
    <row r="29" spans="2:4" x14ac:dyDescent="0.2">
      <c r="B29" s="311" t="s">
        <v>151</v>
      </c>
      <c r="C29" s="308" t="s">
        <v>140</v>
      </c>
      <c r="D29" s="308" t="s">
        <v>19</v>
      </c>
    </row>
    <row r="30" spans="2:4" x14ac:dyDescent="0.2">
      <c r="B30" s="311" t="s">
        <v>152</v>
      </c>
      <c r="C30" s="308" t="s">
        <v>140</v>
      </c>
      <c r="D30" s="308" t="s">
        <v>19</v>
      </c>
    </row>
    <row r="31" spans="2:4" x14ac:dyDescent="0.2">
      <c r="B31" s="311" t="s">
        <v>153</v>
      </c>
      <c r="C31" s="308" t="s">
        <v>140</v>
      </c>
      <c r="D31" s="308" t="s">
        <v>19</v>
      </c>
    </row>
    <row r="32" spans="2:4" x14ac:dyDescent="0.2">
      <c r="B32" s="311" t="s">
        <v>154</v>
      </c>
      <c r="C32" s="308" t="s">
        <v>140</v>
      </c>
      <c r="D32" s="308" t="s">
        <v>19</v>
      </c>
    </row>
    <row r="33" spans="2:4" x14ac:dyDescent="0.2">
      <c r="B33" s="311" t="s">
        <v>155</v>
      </c>
      <c r="C33" s="308" t="s">
        <v>140</v>
      </c>
      <c r="D33" s="308" t="s">
        <v>19</v>
      </c>
    </row>
    <row r="34" spans="2:4" x14ac:dyDescent="0.2">
      <c r="B34" s="311" t="s">
        <v>156</v>
      </c>
      <c r="C34" s="308" t="s">
        <v>140</v>
      </c>
      <c r="D34" s="308" t="s">
        <v>19</v>
      </c>
    </row>
    <row r="35" spans="2:4" x14ac:dyDescent="0.2">
      <c r="B35" s="311" t="s">
        <v>157</v>
      </c>
      <c r="C35" s="308" t="s">
        <v>140</v>
      </c>
      <c r="D35" s="308" t="s">
        <v>19</v>
      </c>
    </row>
    <row r="36" spans="2:4" x14ac:dyDescent="0.2">
      <c r="B36" s="311" t="s">
        <v>158</v>
      </c>
      <c r="C36" s="308" t="s">
        <v>140</v>
      </c>
      <c r="D36" s="308" t="s">
        <v>19</v>
      </c>
    </row>
  </sheetData>
  <sheetProtection sheet="1" formatCells="0" formatColumns="0" formatRows="0" insertColumns="0" insertRows="0" deleteColumns="0" deleteRows="0"/>
  <dataValidations count="2">
    <dataValidation type="list" allowBlank="1" showInputMessage="1" showErrorMessage="1" sqref="C10" xr:uid="{00000000-0002-0000-0300-000000000000}">
      <formula1>"Distribution,Transmission"</formula1>
    </dataValidation>
    <dataValidation type="list" allowBlank="1" showInputMessage="1" showErrorMessage="1" sqref="C16:D18 C20:D21 C23:D24 C26:D27" xr:uid="{00000000-0002-0000-0300-000001000000}">
      <formula1>"Yes,No"</formula1>
    </dataValidation>
  </dataValidations>
  <pageMargins left="0.75" right="0.75" top="1" bottom="1" header="0.5" footer="0.5"/>
  <pageSetup paperSize="9" scale="5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G10"/>
  <sheetViews>
    <sheetView workbookViewId="0"/>
  </sheetViews>
  <sheetFormatPr defaultRowHeight="12.75" x14ac:dyDescent="0.2"/>
  <cols>
    <col min="1" max="1" width="12" style="37" customWidth="1"/>
    <col min="2" max="2" width="37.5703125" style="37" customWidth="1"/>
    <col min="3" max="3" width="42.85546875" style="37" customWidth="1"/>
    <col min="4" max="4" width="6.7109375" style="37" customWidth="1"/>
    <col min="5" max="7" width="19.85546875" style="37" customWidth="1"/>
    <col min="8" max="8" width="18.28515625" style="37" customWidth="1"/>
    <col min="9" max="16384" width="9.140625" style="37"/>
  </cols>
  <sheetData>
    <row r="1" spans="2:7" ht="20.25" x14ac:dyDescent="0.3">
      <c r="B1" s="38" t="s">
        <v>159</v>
      </c>
      <c r="C1" s="36"/>
      <c r="D1" s="36"/>
      <c r="E1" s="36"/>
      <c r="F1" s="36"/>
      <c r="G1" s="36"/>
    </row>
    <row r="2" spans="2:7" ht="15" x14ac:dyDescent="0.25">
      <c r="B2" s="87" t="str">
        <f>Tradingname</f>
        <v>SEA Gas Partnership</v>
      </c>
      <c r="C2" s="88"/>
    </row>
    <row r="3" spans="2:7" ht="15" x14ac:dyDescent="0.25">
      <c r="B3" s="89" t="s">
        <v>37</v>
      </c>
      <c r="C3" s="90">
        <f>Yearending</f>
        <v>45107</v>
      </c>
    </row>
    <row r="4" spans="2:7" ht="14.25" customHeight="1" x14ac:dyDescent="0.3">
      <c r="B4" s="35"/>
    </row>
    <row r="5" spans="2:7" ht="15.75" x14ac:dyDescent="0.25">
      <c r="B5" s="46" t="s">
        <v>160</v>
      </c>
    </row>
    <row r="6" spans="2:7" x14ac:dyDescent="0.2">
      <c r="B6" s="39"/>
      <c r="C6" s="42"/>
      <c r="D6" s="43"/>
      <c r="E6" s="47"/>
      <c r="F6" s="44"/>
      <c r="G6" s="44"/>
    </row>
    <row r="7" spans="2:7" ht="57" customHeight="1" x14ac:dyDescent="0.2">
      <c r="B7" s="45"/>
      <c r="C7" s="68" t="s">
        <v>161</v>
      </c>
    </row>
    <row r="8" spans="2:7" ht="13.5" customHeight="1" x14ac:dyDescent="0.2">
      <c r="B8" s="69" t="s">
        <v>162</v>
      </c>
      <c r="C8" s="112">
        <f>'2. Revenues and expenses'!F43</f>
        <v>35145169.04912208</v>
      </c>
      <c r="D8" s="102"/>
    </row>
    <row r="9" spans="2:7" ht="13.5" customHeight="1" x14ac:dyDescent="0.2">
      <c r="B9" s="69" t="s">
        <v>76</v>
      </c>
      <c r="C9" s="112">
        <f>'3. Statement of pipeline assets'!$D$100</f>
        <v>299174160.25315017</v>
      </c>
    </row>
    <row r="10" spans="2:7" ht="13.5" customHeight="1" x14ac:dyDescent="0.2">
      <c r="B10" s="69" t="s">
        <v>163</v>
      </c>
      <c r="C10" s="298">
        <f>IFERROR(C8/C9,0)</f>
        <v>0.1174739456756009</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92D050"/>
    <pageSetUpPr fitToPage="1"/>
  </sheetPr>
  <dimension ref="B1:J43"/>
  <sheetViews>
    <sheetView zoomScale="85" zoomScaleNormal="85" workbookViewId="0"/>
  </sheetViews>
  <sheetFormatPr defaultRowHeight="12.75" x14ac:dyDescent="0.2"/>
  <cols>
    <col min="1" max="1" width="12" style="37" customWidth="1"/>
    <col min="2" max="2" width="16.42578125" style="37" bestFit="1" customWidth="1"/>
    <col min="3" max="3" width="43.42578125" style="37" customWidth="1"/>
    <col min="4" max="9" width="20.7109375" style="37" customWidth="1"/>
    <col min="10" max="16384" width="9.140625" style="37"/>
  </cols>
  <sheetData>
    <row r="1" spans="2:9" ht="20.25" x14ac:dyDescent="0.3">
      <c r="B1" s="416" t="s">
        <v>164</v>
      </c>
      <c r="C1" s="416"/>
      <c r="D1" s="416"/>
      <c r="E1" s="36"/>
      <c r="F1" s="36"/>
      <c r="G1" s="36"/>
      <c r="H1" s="36"/>
      <c r="I1" s="36"/>
    </row>
    <row r="2" spans="2:9" ht="18" customHeight="1" x14ac:dyDescent="0.45">
      <c r="B2" s="87" t="str">
        <f>Tradingname</f>
        <v>SEA Gas Partnership</v>
      </c>
      <c r="C2" s="88"/>
      <c r="I2" s="71"/>
    </row>
    <row r="3" spans="2:9" ht="15" x14ac:dyDescent="0.25">
      <c r="B3" s="89" t="s">
        <v>37</v>
      </c>
      <c r="C3" s="90">
        <f>Yearending</f>
        <v>45107</v>
      </c>
    </row>
    <row r="4" spans="2:9" ht="12.75" customHeight="1" x14ac:dyDescent="0.3">
      <c r="B4" s="35"/>
      <c r="D4" s="70"/>
      <c r="G4" s="70"/>
    </row>
    <row r="5" spans="2:9" ht="15.75" x14ac:dyDescent="0.2">
      <c r="B5" s="412" t="s">
        <v>165</v>
      </c>
      <c r="C5" s="412"/>
      <c r="D5" s="412"/>
    </row>
    <row r="6" spans="2:9" x14ac:dyDescent="0.2">
      <c r="B6" s="39"/>
      <c r="C6" s="40"/>
      <c r="D6" s="41"/>
      <c r="E6" s="41"/>
      <c r="F6" s="41"/>
      <c r="G6" s="41"/>
      <c r="H6" s="41"/>
      <c r="I6" s="41"/>
    </row>
    <row r="7" spans="2:9" ht="30.75" customHeight="1" x14ac:dyDescent="0.2">
      <c r="B7" s="118"/>
      <c r="C7" s="118"/>
      <c r="D7" s="413" t="s">
        <v>166</v>
      </c>
      <c r="E7" s="414"/>
      <c r="F7" s="415"/>
      <c r="G7" s="413" t="s">
        <v>167</v>
      </c>
      <c r="H7" s="414"/>
      <c r="I7" s="415"/>
    </row>
    <row r="8" spans="2:9" ht="51" customHeight="1" x14ac:dyDescent="0.2">
      <c r="B8" s="45" t="s">
        <v>168</v>
      </c>
      <c r="C8" s="125" t="s">
        <v>169</v>
      </c>
      <c r="D8" s="147" t="s">
        <v>40</v>
      </c>
      <c r="E8" s="147" t="s">
        <v>41</v>
      </c>
      <c r="F8" s="147" t="s">
        <v>42</v>
      </c>
      <c r="G8" s="147" t="s">
        <v>40</v>
      </c>
      <c r="H8" s="147" t="s">
        <v>41</v>
      </c>
      <c r="I8" s="147" t="s">
        <v>42</v>
      </c>
    </row>
    <row r="9" spans="2:9" x14ac:dyDescent="0.2">
      <c r="B9" s="148"/>
      <c r="C9" s="149"/>
      <c r="D9" s="150" t="s">
        <v>170</v>
      </c>
      <c r="E9" s="150" t="s">
        <v>170</v>
      </c>
      <c r="F9" s="150" t="s">
        <v>170</v>
      </c>
      <c r="G9" s="150" t="s">
        <v>170</v>
      </c>
      <c r="H9" s="150" t="s">
        <v>170</v>
      </c>
      <c r="I9" s="150" t="s">
        <v>170</v>
      </c>
    </row>
    <row r="10" spans="2:9" x14ac:dyDescent="0.2">
      <c r="B10" s="148"/>
      <c r="C10" s="151" t="s">
        <v>43</v>
      </c>
      <c r="D10" s="150"/>
      <c r="E10" s="150"/>
      <c r="F10" s="150"/>
      <c r="G10" s="150"/>
      <c r="H10" s="150"/>
      <c r="I10" s="150"/>
    </row>
    <row r="11" spans="2:9" x14ac:dyDescent="0.2">
      <c r="B11" s="141"/>
      <c r="C11" s="152" t="s">
        <v>171</v>
      </c>
      <c r="D11" s="159">
        <f>'2.1 Revenue by service'!D21</f>
        <v>62924476.006866097</v>
      </c>
      <c r="E11" s="159">
        <f>'2.1 Revenue by service'!E21</f>
        <v>0</v>
      </c>
      <c r="F11" s="159">
        <f>SUM(D11:E11)</f>
        <v>62924476.006866097</v>
      </c>
      <c r="G11" s="159">
        <f>'2.1 Revenue by service'!G21</f>
        <v>72469189.772469342</v>
      </c>
      <c r="H11" s="159">
        <f>'2.1 Revenue by service'!H21</f>
        <v>0</v>
      </c>
      <c r="I11" s="159">
        <f>SUM(G11:H11)</f>
        <v>72469189.772469342</v>
      </c>
    </row>
    <row r="12" spans="2:9" x14ac:dyDescent="0.2">
      <c r="B12" s="141"/>
      <c r="C12" s="153" t="s">
        <v>172</v>
      </c>
      <c r="D12" s="159">
        <f>'2.2 Revenue contributions '!C15</f>
        <v>0</v>
      </c>
      <c r="E12" s="159">
        <f>'2.2 Revenue contributions '!D15</f>
        <v>0</v>
      </c>
      <c r="F12" s="159">
        <f>SUM(D12:E12)</f>
        <v>0</v>
      </c>
      <c r="G12" s="143"/>
      <c r="H12" s="143"/>
      <c r="I12" s="159">
        <f>SUM(G12:H12)</f>
        <v>0</v>
      </c>
    </row>
    <row r="13" spans="2:9" x14ac:dyDescent="0.2">
      <c r="B13" s="141"/>
      <c r="C13" s="152" t="s">
        <v>173</v>
      </c>
      <c r="D13" s="159">
        <f>'2.2 Revenue contributions '!D27</f>
        <v>0</v>
      </c>
      <c r="E13" s="159"/>
      <c r="F13" s="159">
        <f>SUM(D13:E13)</f>
        <v>0</v>
      </c>
      <c r="G13" s="143"/>
      <c r="H13" s="142"/>
      <c r="I13" s="159">
        <f>SUM(G13:H13)</f>
        <v>0</v>
      </c>
    </row>
    <row r="14" spans="2:9" x14ac:dyDescent="0.2">
      <c r="B14" s="141"/>
      <c r="C14" s="152" t="s">
        <v>174</v>
      </c>
      <c r="D14" s="143"/>
      <c r="E14" s="143"/>
      <c r="F14" s="159">
        <f>SUM(D14:E14)</f>
        <v>0</v>
      </c>
      <c r="G14" s="143"/>
      <c r="H14" s="143"/>
      <c r="I14" s="159">
        <f>SUM(G14:H14)</f>
        <v>0</v>
      </c>
    </row>
    <row r="15" spans="2:9" x14ac:dyDescent="0.2">
      <c r="B15" s="141"/>
      <c r="C15" s="154" t="s">
        <v>175</v>
      </c>
      <c r="D15" s="143"/>
      <c r="E15" s="143"/>
      <c r="F15" s="159">
        <f>SUM(D15:E15)</f>
        <v>0</v>
      </c>
      <c r="G15" s="143"/>
      <c r="H15" s="143"/>
      <c r="I15" s="159">
        <f>SUM(G15:H15)</f>
        <v>0</v>
      </c>
    </row>
    <row r="16" spans="2:9" x14ac:dyDescent="0.2">
      <c r="B16" s="144"/>
      <c r="C16" s="155" t="s">
        <v>176</v>
      </c>
      <c r="D16" s="160">
        <f t="shared" ref="D16:I16" si="0">SUM(D11:D15)</f>
        <v>62924476.006866097</v>
      </c>
      <c r="E16" s="160">
        <f t="shared" si="0"/>
        <v>0</v>
      </c>
      <c r="F16" s="160">
        <f t="shared" si="0"/>
        <v>62924476.006866097</v>
      </c>
      <c r="G16" s="160">
        <f t="shared" si="0"/>
        <v>72469189.772469342</v>
      </c>
      <c r="H16" s="160">
        <f t="shared" si="0"/>
        <v>0</v>
      </c>
      <c r="I16" s="160">
        <f t="shared" si="0"/>
        <v>72469189.772469342</v>
      </c>
    </row>
    <row r="17" spans="2:10" x14ac:dyDescent="0.2">
      <c r="B17" s="140"/>
      <c r="C17" s="151" t="s">
        <v>44</v>
      </c>
      <c r="D17" s="161"/>
      <c r="E17" s="161"/>
      <c r="F17" s="161"/>
      <c r="G17" s="146"/>
      <c r="H17" s="146"/>
      <c r="I17" s="161"/>
    </row>
    <row r="18" spans="2:10" x14ac:dyDescent="0.2">
      <c r="B18" s="141"/>
      <c r="C18" s="154" t="s">
        <v>177</v>
      </c>
      <c r="D18" s="159">
        <f>'2.3 Indirect revenue'!G36</f>
        <v>1467481</v>
      </c>
      <c r="E18" s="159">
        <f>'2.3 Indirect revenue'!H36</f>
        <v>956166.43384150998</v>
      </c>
      <c r="F18" s="159">
        <f>SUM(D18:E18)</f>
        <v>2423647.4338415097</v>
      </c>
      <c r="G18" s="143">
        <v>1503195</v>
      </c>
      <c r="H18" s="143">
        <v>606457.9812074349</v>
      </c>
      <c r="I18" s="159">
        <f>SUM(G18:H18)</f>
        <v>2109652.981207435</v>
      </c>
    </row>
    <row r="19" spans="2:10" x14ac:dyDescent="0.2">
      <c r="B19" s="144"/>
      <c r="C19" s="155" t="s">
        <v>178</v>
      </c>
      <c r="D19" s="160">
        <f t="shared" ref="D19:I19" si="1">SUM(D18:D18)</f>
        <v>1467481</v>
      </c>
      <c r="E19" s="160">
        <f t="shared" si="1"/>
        <v>956166.43384150998</v>
      </c>
      <c r="F19" s="160">
        <f t="shared" si="1"/>
        <v>2423647.4338415097</v>
      </c>
      <c r="G19" s="160">
        <f t="shared" si="1"/>
        <v>1503195</v>
      </c>
      <c r="H19" s="160">
        <f t="shared" si="1"/>
        <v>606457.9812074349</v>
      </c>
      <c r="I19" s="160">
        <f t="shared" si="1"/>
        <v>2109652.981207435</v>
      </c>
    </row>
    <row r="20" spans="2:10" x14ac:dyDescent="0.2">
      <c r="B20" s="144"/>
      <c r="C20" s="155" t="s">
        <v>45</v>
      </c>
      <c r="D20" s="160">
        <f t="shared" ref="D20:I20" si="2">D16+D19</f>
        <v>64391957.006866097</v>
      </c>
      <c r="E20" s="160">
        <f t="shared" si="2"/>
        <v>956166.43384150998</v>
      </c>
      <c r="F20" s="160">
        <f t="shared" si="2"/>
        <v>65348123.440707609</v>
      </c>
      <c r="G20" s="160">
        <f t="shared" si="2"/>
        <v>73972384.772469342</v>
      </c>
      <c r="H20" s="160">
        <f t="shared" si="2"/>
        <v>606457.9812074349</v>
      </c>
      <c r="I20" s="160">
        <f t="shared" si="2"/>
        <v>74578842.753676772</v>
      </c>
    </row>
    <row r="21" spans="2:10" x14ac:dyDescent="0.2">
      <c r="B21" s="144"/>
      <c r="C21" s="156" t="s">
        <v>46</v>
      </c>
      <c r="D21" s="146"/>
      <c r="E21" s="146"/>
      <c r="F21" s="161"/>
      <c r="G21" s="146"/>
      <c r="H21" s="146"/>
      <c r="I21" s="161"/>
    </row>
    <row r="22" spans="2:10" x14ac:dyDescent="0.2">
      <c r="B22" s="141"/>
      <c r="C22" s="157" t="s">
        <v>179</v>
      </c>
      <c r="D22" s="143">
        <v>-3533837.4766056361</v>
      </c>
      <c r="E22" s="143">
        <v>-1724452.5462581879</v>
      </c>
      <c r="F22" s="159">
        <f t="shared" ref="F22:F29" si="3">SUM(D22:E22)</f>
        <v>-5258290.0228638239</v>
      </c>
      <c r="G22" s="143">
        <v>-4152742.350450174</v>
      </c>
      <c r="H22" s="143">
        <v>-1664569.669193102</v>
      </c>
      <c r="I22" s="159">
        <f t="shared" ref="I22:I27" si="4">SUM(G22:H22)</f>
        <v>-5817312.019643276</v>
      </c>
    </row>
    <row r="23" spans="2:10" x14ac:dyDescent="0.2">
      <c r="B23" s="141"/>
      <c r="C23" s="157" t="s">
        <v>180</v>
      </c>
      <c r="D23" s="143">
        <v>-5117951.9920284925</v>
      </c>
      <c r="E23" s="143"/>
      <c r="F23" s="159">
        <f t="shared" si="3"/>
        <v>-5117951.9920284925</v>
      </c>
      <c r="G23" s="143">
        <v>-5077792.1116403192</v>
      </c>
      <c r="H23" s="143"/>
      <c r="I23" s="159">
        <f t="shared" si="4"/>
        <v>-5077792.1116403192</v>
      </c>
    </row>
    <row r="24" spans="2:10" x14ac:dyDescent="0.2">
      <c r="B24" s="141"/>
      <c r="C24" s="157" t="s">
        <v>181</v>
      </c>
      <c r="D24" s="143">
        <v>-9809446</v>
      </c>
      <c r="E24" s="143"/>
      <c r="F24" s="159">
        <f t="shared" si="3"/>
        <v>-9809446</v>
      </c>
      <c r="G24" s="143">
        <v>-9787758</v>
      </c>
      <c r="H24" s="143"/>
      <c r="I24" s="159">
        <f t="shared" si="4"/>
        <v>-9787758</v>
      </c>
      <c r="J24" s="102"/>
    </row>
    <row r="25" spans="2:10" x14ac:dyDescent="0.2">
      <c r="B25" s="141"/>
      <c r="C25" s="157" t="s">
        <v>182</v>
      </c>
      <c r="D25" s="143">
        <v>-108646.40179822571</v>
      </c>
      <c r="E25" s="143">
        <v>-615662.94352327927</v>
      </c>
      <c r="F25" s="159">
        <f t="shared" si="3"/>
        <v>-724309.34532150498</v>
      </c>
      <c r="G25" s="143">
        <v>-98125.158393295016</v>
      </c>
      <c r="H25" s="143">
        <v>-556042.56422867184</v>
      </c>
      <c r="I25" s="159">
        <f t="shared" si="4"/>
        <v>-654167.72262196685</v>
      </c>
    </row>
    <row r="26" spans="2:10" x14ac:dyDescent="0.2">
      <c r="B26" s="141"/>
      <c r="C26" s="157" t="s">
        <v>183</v>
      </c>
      <c r="D26" s="143">
        <v>-238765.24495151051</v>
      </c>
      <c r="E26" s="143"/>
      <c r="F26" s="159">
        <f t="shared" si="3"/>
        <v>-238765.24495151051</v>
      </c>
      <c r="G26" s="143">
        <v>-198721.63689558793</v>
      </c>
      <c r="H26" s="143"/>
      <c r="I26" s="159">
        <f t="shared" si="4"/>
        <v>-198721.63689558793</v>
      </c>
    </row>
    <row r="27" spans="2:10" x14ac:dyDescent="0.2">
      <c r="B27" s="141"/>
      <c r="C27" s="157" t="s">
        <v>184</v>
      </c>
      <c r="D27" s="143">
        <v>0</v>
      </c>
      <c r="E27" s="143"/>
      <c r="F27" s="159">
        <f t="shared" si="3"/>
        <v>0</v>
      </c>
      <c r="G27" s="143">
        <v>0</v>
      </c>
      <c r="H27" s="143"/>
      <c r="I27" s="159">
        <f t="shared" si="4"/>
        <v>0</v>
      </c>
    </row>
    <row r="28" spans="2:10" x14ac:dyDescent="0.2">
      <c r="B28" s="141"/>
      <c r="C28" s="157" t="s">
        <v>185</v>
      </c>
      <c r="D28" s="143">
        <v>0</v>
      </c>
      <c r="E28" s="143"/>
      <c r="F28" s="159">
        <f>SUM(D28:E28)</f>
        <v>0</v>
      </c>
      <c r="G28" s="143">
        <v>0</v>
      </c>
      <c r="H28" s="143"/>
      <c r="I28" s="159">
        <f>SUM(G28:H28)</f>
        <v>0</v>
      </c>
      <c r="J28" s="44"/>
    </row>
    <row r="29" spans="2:10" x14ac:dyDescent="0.2">
      <c r="B29" s="141"/>
      <c r="C29" s="158" t="s">
        <v>186</v>
      </c>
      <c r="D29" s="143">
        <v>-996967.44548834185</v>
      </c>
      <c r="E29" s="143"/>
      <c r="F29" s="159">
        <f t="shared" si="3"/>
        <v>-996967.44548834185</v>
      </c>
      <c r="G29" s="143">
        <v>-1098557.3087104345</v>
      </c>
      <c r="H29" s="143"/>
      <c r="I29" s="159">
        <f>SUM(G29:H29)</f>
        <v>-1098557.3087104345</v>
      </c>
    </row>
    <row r="30" spans="2:10" x14ac:dyDescent="0.2">
      <c r="B30" s="144"/>
      <c r="C30" s="155" t="s">
        <v>187</v>
      </c>
      <c r="D30" s="160">
        <f t="shared" ref="D30:I30" si="5">SUM(D22:D29)</f>
        <v>-19805614.560872205</v>
      </c>
      <c r="E30" s="160">
        <f t="shared" si="5"/>
        <v>-2340115.4897814672</v>
      </c>
      <c r="F30" s="160">
        <f t="shared" si="5"/>
        <v>-22145730.050653674</v>
      </c>
      <c r="G30" s="160">
        <f t="shared" si="5"/>
        <v>-20413696.566089809</v>
      </c>
      <c r="H30" s="160">
        <f t="shared" si="5"/>
        <v>-2220612.2334217736</v>
      </c>
      <c r="I30" s="160">
        <f t="shared" si="5"/>
        <v>-22634308.799511585</v>
      </c>
    </row>
    <row r="31" spans="2:10" x14ac:dyDescent="0.2">
      <c r="B31" s="141"/>
      <c r="C31" s="156" t="s">
        <v>188</v>
      </c>
      <c r="D31" s="161"/>
      <c r="E31" s="161"/>
      <c r="F31" s="161"/>
      <c r="G31" s="146"/>
      <c r="H31" s="146"/>
      <c r="I31" s="161"/>
    </row>
    <row r="32" spans="2:10" x14ac:dyDescent="0.2">
      <c r="B32" s="141"/>
      <c r="C32" s="157" t="s">
        <v>189</v>
      </c>
      <c r="D32" s="159">
        <f>SUMIF('2.4 Shared costs'!$C$9:$C$35,'2. Revenues and expenses'!$C32,'2.4 Shared costs'!$H$9:$H$35)</f>
        <v>-3060601.4508409728</v>
      </c>
      <c r="E32" s="159">
        <f>SUMIF('2.4 Shared costs'!$C$9:$C$35,'2. Revenues and expenses'!$C32,'2.4 Shared costs'!$I$9:$I$35)</f>
        <v>0</v>
      </c>
      <c r="F32" s="159">
        <f t="shared" ref="F32:F40" si="6">SUM(D32:E32)</f>
        <v>-3060601.4508409728</v>
      </c>
      <c r="G32" s="143">
        <v>-2903801.8652588916</v>
      </c>
      <c r="H32" s="143">
        <v>0</v>
      </c>
      <c r="I32" s="159">
        <f t="shared" ref="I32:I40" si="7">SUM(G32:H32)</f>
        <v>-2903801.8652588916</v>
      </c>
    </row>
    <row r="33" spans="2:9" x14ac:dyDescent="0.2">
      <c r="B33" s="141"/>
      <c r="C33" s="157" t="s">
        <v>190</v>
      </c>
      <c r="D33" s="159">
        <f>SUMIF('2.4 Shared costs'!$C$9:$C$35,'2. Revenues and expenses'!$C33,'2.4 Shared costs'!$H$9:$H$35)</f>
        <v>-800858.89959948603</v>
      </c>
      <c r="E33" s="159">
        <f>SUMIF('2.4 Shared costs'!$C$9:$C$35,'2. Revenues and expenses'!$C33,'2.4 Shared costs'!$I$9:$I$35)</f>
        <v>0</v>
      </c>
      <c r="F33" s="159">
        <f t="shared" si="6"/>
        <v>-800858.89959948603</v>
      </c>
      <c r="G33" s="143">
        <v>-607087.10051421437</v>
      </c>
      <c r="H33" s="143">
        <v>0</v>
      </c>
      <c r="I33" s="159">
        <f t="shared" si="7"/>
        <v>-607087.10051421437</v>
      </c>
    </row>
    <row r="34" spans="2:9" x14ac:dyDescent="0.2">
      <c r="B34" s="141"/>
      <c r="C34" s="154" t="s">
        <v>191</v>
      </c>
      <c r="D34" s="159">
        <f>SUMIF('2.4 Shared costs'!$C$9:$C$35,'2. Revenues and expenses'!$C34,'2.4 Shared costs'!$H$9:$H$35)</f>
        <v>-818940.94410439499</v>
      </c>
      <c r="E34" s="159">
        <f>SUMIF('2.4 Shared costs'!$C$9:$C$35,'2. Revenues and expenses'!$C34,'2.4 Shared costs'!$I$9:$I$35)</f>
        <v>0</v>
      </c>
      <c r="F34" s="159">
        <f t="shared" si="6"/>
        <v>-818940.94410439499</v>
      </c>
      <c r="G34" s="143">
        <v>-695090.6855745858</v>
      </c>
      <c r="H34" s="143">
        <v>0</v>
      </c>
      <c r="I34" s="159">
        <f t="shared" si="7"/>
        <v>-695090.6855745858</v>
      </c>
    </row>
    <row r="35" spans="2:9" x14ac:dyDescent="0.2">
      <c r="B35" s="141"/>
      <c r="C35" s="158" t="s">
        <v>192</v>
      </c>
      <c r="D35" s="159">
        <f>SUMIF('2.4 Shared costs'!$C$9:$C$35,'2. Revenues and expenses'!$C35,'2.4 Shared costs'!$H$9:$H$35)</f>
        <v>-1759109.65</v>
      </c>
      <c r="E35" s="159">
        <f>SUMIF('2.4 Shared costs'!$C$9:$C$35,'2. Revenues and expenses'!$C35,'2.4 Shared costs'!$I$9:$I$35)</f>
        <v>0</v>
      </c>
      <c r="F35" s="159">
        <f t="shared" si="6"/>
        <v>-1759109.65</v>
      </c>
      <c r="G35" s="143">
        <v>-1721774.0060000001</v>
      </c>
      <c r="H35" s="143">
        <v>0</v>
      </c>
      <c r="I35" s="159">
        <f t="shared" si="7"/>
        <v>-1721774.0060000001</v>
      </c>
    </row>
    <row r="36" spans="2:9" x14ac:dyDescent="0.2">
      <c r="B36" s="141"/>
      <c r="C36" s="158" t="s">
        <v>193</v>
      </c>
      <c r="D36" s="159">
        <f>SUMIF('2.4 Shared costs'!$C$9:$C$35,'2. Revenues and expenses'!$C36,'2.4 Shared costs'!$H$9:$H$35)</f>
        <v>-105295.05690536261</v>
      </c>
      <c r="E36" s="159">
        <f>SUMIF('2.4 Shared costs'!$C$9:$C$35,'2. Revenues and expenses'!$C36,'2.4 Shared costs'!$I$9:$I$35)</f>
        <v>0</v>
      </c>
      <c r="F36" s="159">
        <f t="shared" si="6"/>
        <v>-105295.05690536261</v>
      </c>
      <c r="G36" s="143">
        <v>-62722.804356740911</v>
      </c>
      <c r="H36" s="143">
        <v>0</v>
      </c>
      <c r="I36" s="159">
        <f t="shared" si="7"/>
        <v>-62722.804356740911</v>
      </c>
    </row>
    <row r="37" spans="2:9" x14ac:dyDescent="0.2">
      <c r="B37" s="141"/>
      <c r="C37" s="154" t="s">
        <v>194</v>
      </c>
      <c r="D37" s="159">
        <f>SUMIF('2.4 Shared costs'!$C$9:$C$35,'2. Revenues and expenses'!$C37,'2.4 Shared costs'!$H$9:$H$35)</f>
        <v>-44937.329481636014</v>
      </c>
      <c r="E37" s="159">
        <f>SUMIF('2.4 Shared costs'!$C$9:$C$35,'2. Revenues and expenses'!$C37,'2.4 Shared costs'!$I$9:$I$35)</f>
        <v>0</v>
      </c>
      <c r="F37" s="159">
        <f t="shared" si="6"/>
        <v>-44937.329481636014</v>
      </c>
      <c r="G37" s="143">
        <v>-44386.724768212633</v>
      </c>
      <c r="H37" s="143">
        <v>0</v>
      </c>
      <c r="I37" s="159">
        <f t="shared" si="7"/>
        <v>-44386.724768212633</v>
      </c>
    </row>
    <row r="38" spans="2:9" x14ac:dyDescent="0.2">
      <c r="B38" s="141"/>
      <c r="C38" s="154" t="s">
        <v>195</v>
      </c>
      <c r="D38" s="159">
        <f>SUMIF('2.4 Shared costs'!$C$9:$C$35,'2. Revenues and expenses'!$C38,'2.4 Shared costs'!$H$9:$H$35)</f>
        <v>0</v>
      </c>
      <c r="E38" s="159">
        <f>SUMIF('2.4 Shared costs'!$C$9:$C$35,'2. Revenues and expenses'!$C38,'2.4 Shared costs'!$I$9:$I$35)</f>
        <v>0</v>
      </c>
      <c r="F38" s="159">
        <f t="shared" si="6"/>
        <v>0</v>
      </c>
      <c r="G38" s="143">
        <v>0</v>
      </c>
      <c r="H38" s="143">
        <v>0</v>
      </c>
      <c r="I38" s="159">
        <f t="shared" si="7"/>
        <v>0</v>
      </c>
    </row>
    <row r="39" spans="2:9" x14ac:dyDescent="0.2">
      <c r="B39" s="141"/>
      <c r="C39" s="154" t="s">
        <v>196</v>
      </c>
      <c r="D39" s="159">
        <f>SUMIF('2.4 Shared costs'!$C$9:$C$35,'2. Revenues and expenses'!$C39,'2.4 Shared costs'!$H$9:$H$35)</f>
        <v>0</v>
      </c>
      <c r="E39" s="159">
        <f>SUMIF('2.4 Shared costs'!$C$9:$C$35,'2. Revenues and expenses'!$C39,'2.4 Shared costs'!$I$9:$I$35)</f>
        <v>0</v>
      </c>
      <c r="F39" s="159">
        <f t="shared" si="6"/>
        <v>0</v>
      </c>
      <c r="G39" s="143">
        <v>0</v>
      </c>
      <c r="H39" s="143">
        <v>0</v>
      </c>
      <c r="I39" s="159">
        <f t="shared" si="7"/>
        <v>0</v>
      </c>
    </row>
    <row r="40" spans="2:9" x14ac:dyDescent="0.2">
      <c r="B40" s="141"/>
      <c r="C40" s="158" t="s">
        <v>197</v>
      </c>
      <c r="D40" s="159">
        <f>SUMIF('2.4 Shared costs'!$C$9:$C$35,'2. Revenues and expenses'!$C40,'2.4 Shared costs'!$H$9:$H$35)</f>
        <v>-1467481.01</v>
      </c>
      <c r="E40" s="159">
        <f>SUMIF('2.4 Shared costs'!$C$9:$C$35,'2. Revenues and expenses'!$C40,'2.4 Shared costs'!$I$9:$I$35)</f>
        <v>0</v>
      </c>
      <c r="F40" s="159">
        <f t="shared" si="6"/>
        <v>-1467481.01</v>
      </c>
      <c r="G40" s="143">
        <v>-1503195.2199999997</v>
      </c>
      <c r="H40" s="143">
        <v>0</v>
      </c>
      <c r="I40" s="159">
        <f t="shared" si="7"/>
        <v>-1503195.2199999997</v>
      </c>
    </row>
    <row r="41" spans="2:9" x14ac:dyDescent="0.2">
      <c r="B41" s="144"/>
      <c r="C41" s="155" t="s">
        <v>198</v>
      </c>
      <c r="D41" s="160">
        <f t="shared" ref="D41:I41" si="8">SUM(D32:D40)</f>
        <v>-8057224.3409318523</v>
      </c>
      <c r="E41" s="160">
        <f t="shared" si="8"/>
        <v>0</v>
      </c>
      <c r="F41" s="160">
        <f t="shared" si="8"/>
        <v>-8057224.3409318523</v>
      </c>
      <c r="G41" s="145">
        <f t="shared" si="8"/>
        <v>-7538058.4064726457</v>
      </c>
      <c r="H41" s="145">
        <f t="shared" si="8"/>
        <v>0</v>
      </c>
      <c r="I41" s="160">
        <f t="shared" si="8"/>
        <v>-7538058.4064726457</v>
      </c>
    </row>
    <row r="42" spans="2:9" x14ac:dyDescent="0.2">
      <c r="B42" s="144"/>
      <c r="C42" s="155" t="s">
        <v>48</v>
      </c>
      <c r="D42" s="160">
        <f t="shared" ref="D42:I42" si="9">D30+D41</f>
        <v>-27862838.901804056</v>
      </c>
      <c r="E42" s="160">
        <f t="shared" si="9"/>
        <v>-2340115.4897814672</v>
      </c>
      <c r="F42" s="160">
        <f t="shared" si="9"/>
        <v>-30202954.391585525</v>
      </c>
      <c r="G42" s="145">
        <f t="shared" si="9"/>
        <v>-27951754.972562455</v>
      </c>
      <c r="H42" s="145">
        <f t="shared" si="9"/>
        <v>-2220612.2334217736</v>
      </c>
      <c r="I42" s="160">
        <f t="shared" si="9"/>
        <v>-30172367.205984231</v>
      </c>
    </row>
    <row r="43" spans="2:9" x14ac:dyDescent="0.2">
      <c r="B43" s="141"/>
      <c r="C43" s="155" t="s">
        <v>49</v>
      </c>
      <c r="D43" s="159">
        <f t="shared" ref="D43:I43" si="10">D20+D42</f>
        <v>36529118.105062038</v>
      </c>
      <c r="E43" s="159">
        <f t="shared" si="10"/>
        <v>-1383949.0559399573</v>
      </c>
      <c r="F43" s="159">
        <f t="shared" si="10"/>
        <v>35145169.04912208</v>
      </c>
      <c r="G43" s="142">
        <f t="shared" si="10"/>
        <v>46020629.799906887</v>
      </c>
      <c r="H43" s="142">
        <f t="shared" si="10"/>
        <v>-1614154.2522143386</v>
      </c>
      <c r="I43" s="159">
        <f t="shared" si="10"/>
        <v>44406475.547692537</v>
      </c>
    </row>
  </sheetData>
  <sheetProtection sheet="1"/>
  <mergeCells count="4">
    <mergeCell ref="B5:D5"/>
    <mergeCell ref="D7:F7"/>
    <mergeCell ref="G7:I7"/>
    <mergeCell ref="B1:D1"/>
  </mergeCells>
  <phoneticPr fontId="36" type="noConversion"/>
  <pageMargins left="0.75" right="0.75" top="1" bottom="1" header="0.5" footer="0.5"/>
  <pageSetup paperSize="9" scale="64" orientation="landscape" verticalDpi="2"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B1:I22"/>
  <sheetViews>
    <sheetView workbookViewId="0"/>
  </sheetViews>
  <sheetFormatPr defaultRowHeight="12.75" x14ac:dyDescent="0.2"/>
  <cols>
    <col min="1" max="1" width="12" style="37" customWidth="1"/>
    <col min="2" max="2" width="16.42578125" style="37" bestFit="1" customWidth="1"/>
    <col min="3" max="3" width="43.42578125" style="37" customWidth="1"/>
    <col min="4" max="9" width="20.7109375" style="37" customWidth="1"/>
    <col min="10" max="16384" width="9.140625" style="37"/>
  </cols>
  <sheetData>
    <row r="1" spans="2:9" ht="20.25" x14ac:dyDescent="0.3">
      <c r="B1" s="417" t="s">
        <v>199</v>
      </c>
      <c r="C1" s="417"/>
      <c r="D1" s="36"/>
      <c r="E1" s="36"/>
      <c r="F1" s="36"/>
      <c r="G1" s="36"/>
      <c r="H1" s="36"/>
      <c r="I1" s="36"/>
    </row>
    <row r="2" spans="2:9" ht="16.5" customHeight="1" x14ac:dyDescent="0.45">
      <c r="B2" s="87" t="str">
        <f>Tradingname</f>
        <v>SEA Gas Partnership</v>
      </c>
      <c r="C2" s="88"/>
      <c r="I2" s="71"/>
    </row>
    <row r="3" spans="2:9" ht="15" x14ac:dyDescent="0.25">
      <c r="B3" s="89" t="s">
        <v>37</v>
      </c>
      <c r="C3" s="90">
        <f>Yearending</f>
        <v>45107</v>
      </c>
    </row>
    <row r="4" spans="2:9" ht="12.75" customHeight="1" x14ac:dyDescent="0.3">
      <c r="B4" s="35"/>
      <c r="D4" s="70"/>
      <c r="G4" s="70"/>
    </row>
    <row r="5" spans="2:9" ht="15.75" x14ac:dyDescent="0.2">
      <c r="B5" s="412" t="s">
        <v>200</v>
      </c>
      <c r="C5" s="412"/>
      <c r="D5" s="412"/>
    </row>
    <row r="6" spans="2:9" x14ac:dyDescent="0.2">
      <c r="B6" s="39"/>
      <c r="C6" s="40"/>
      <c r="D6" s="41"/>
      <c r="E6" s="41"/>
      <c r="F6" s="41"/>
      <c r="G6" s="41"/>
      <c r="H6" s="41"/>
      <c r="I6" s="41"/>
    </row>
    <row r="7" spans="2:9" ht="21" customHeight="1" x14ac:dyDescent="0.2">
      <c r="B7" s="118"/>
      <c r="C7" s="125"/>
      <c r="D7" s="418" t="s">
        <v>166</v>
      </c>
      <c r="E7" s="419"/>
      <c r="F7" s="420"/>
      <c r="G7" s="418" t="s">
        <v>167</v>
      </c>
      <c r="H7" s="419"/>
      <c r="I7" s="420"/>
    </row>
    <row r="8" spans="2:9" ht="51" customHeight="1" x14ac:dyDescent="0.2">
      <c r="B8" s="117" t="s">
        <v>168</v>
      </c>
      <c r="C8" s="125" t="s">
        <v>169</v>
      </c>
      <c r="D8" s="147" t="s">
        <v>40</v>
      </c>
      <c r="E8" s="147" t="s">
        <v>41</v>
      </c>
      <c r="F8" s="147" t="s">
        <v>42</v>
      </c>
      <c r="G8" s="147" t="s">
        <v>40</v>
      </c>
      <c r="H8" s="147" t="s">
        <v>41</v>
      </c>
      <c r="I8" s="147" t="s">
        <v>42</v>
      </c>
    </row>
    <row r="9" spans="2:9" ht="15.75" customHeight="1" x14ac:dyDescent="0.2">
      <c r="B9" s="117"/>
      <c r="C9" s="125"/>
      <c r="D9" s="150" t="s">
        <v>170</v>
      </c>
      <c r="E9" s="150" t="s">
        <v>170</v>
      </c>
      <c r="F9" s="150" t="s">
        <v>170</v>
      </c>
      <c r="G9" s="150" t="s">
        <v>170</v>
      </c>
      <c r="H9" s="150" t="s">
        <v>170</v>
      </c>
      <c r="I9" s="150" t="s">
        <v>170</v>
      </c>
    </row>
    <row r="10" spans="2:9" x14ac:dyDescent="0.2">
      <c r="B10" s="140"/>
      <c r="C10" s="164" t="s">
        <v>199</v>
      </c>
      <c r="D10" s="150"/>
      <c r="E10" s="150"/>
      <c r="F10" s="150"/>
      <c r="G10" s="150"/>
      <c r="H10" s="150"/>
      <c r="I10" s="150"/>
    </row>
    <row r="11" spans="2:9" x14ac:dyDescent="0.2">
      <c r="B11" s="141"/>
      <c r="C11" s="152" t="s">
        <v>201</v>
      </c>
      <c r="D11" s="312">
        <v>29120256.586039998</v>
      </c>
      <c r="E11" s="143"/>
      <c r="F11" s="159">
        <f t="shared" ref="F11:F20" si="0">SUM(D11:E11)</f>
        <v>29120256.586039998</v>
      </c>
      <c r="G11" s="143">
        <v>38551460.500150003</v>
      </c>
      <c r="H11" s="143"/>
      <c r="I11" s="159">
        <f t="shared" ref="I11:I20" si="1">SUM(G11:H11)</f>
        <v>38551460.500150003</v>
      </c>
    </row>
    <row r="12" spans="2:9" x14ac:dyDescent="0.2">
      <c r="B12" s="141"/>
      <c r="C12" s="152" t="s">
        <v>202</v>
      </c>
      <c r="D12" s="312">
        <v>1305058.6154999998</v>
      </c>
      <c r="E12" s="143"/>
      <c r="F12" s="159">
        <f t="shared" si="0"/>
        <v>1305058.6154999998</v>
      </c>
      <c r="G12" s="143">
        <v>1431402.0341599998</v>
      </c>
      <c r="H12" s="143"/>
      <c r="I12" s="159">
        <f t="shared" si="1"/>
        <v>1431402.0341599998</v>
      </c>
    </row>
    <row r="13" spans="2:9" x14ac:dyDescent="0.2">
      <c r="B13" s="141"/>
      <c r="C13" s="152" t="s">
        <v>203</v>
      </c>
      <c r="D13" s="312">
        <v>80446.601930000019</v>
      </c>
      <c r="E13" s="143"/>
      <c r="F13" s="159">
        <f t="shared" si="0"/>
        <v>80446.601930000019</v>
      </c>
      <c r="G13" s="143">
        <v>89372.62105999999</v>
      </c>
      <c r="H13" s="143"/>
      <c r="I13" s="159">
        <f t="shared" si="1"/>
        <v>89372.62105999999</v>
      </c>
    </row>
    <row r="14" spans="2:9" x14ac:dyDescent="0.2">
      <c r="B14" s="141"/>
      <c r="C14" s="152" t="s">
        <v>143</v>
      </c>
      <c r="D14" s="312">
        <v>0</v>
      </c>
      <c r="E14" s="143"/>
      <c r="F14" s="159">
        <f t="shared" si="0"/>
        <v>0</v>
      </c>
      <c r="G14" s="143">
        <v>0</v>
      </c>
      <c r="H14" s="143"/>
      <c r="I14" s="159">
        <f t="shared" si="1"/>
        <v>0</v>
      </c>
    </row>
    <row r="15" spans="2:9" ht="25.5" x14ac:dyDescent="0.2">
      <c r="B15" s="141"/>
      <c r="C15" s="162" t="s">
        <v>144</v>
      </c>
      <c r="D15" s="312">
        <v>0</v>
      </c>
      <c r="E15" s="143"/>
      <c r="F15" s="159">
        <f t="shared" si="0"/>
        <v>0</v>
      </c>
      <c r="G15" s="143">
        <v>0</v>
      </c>
      <c r="H15" s="143"/>
      <c r="I15" s="159">
        <f t="shared" si="1"/>
        <v>0</v>
      </c>
    </row>
    <row r="16" spans="2:9" x14ac:dyDescent="0.2">
      <c r="B16" s="141"/>
      <c r="C16" s="152" t="s">
        <v>204</v>
      </c>
      <c r="D16" s="312">
        <v>27001299.917190008</v>
      </c>
      <c r="E16" s="143"/>
      <c r="F16" s="159">
        <f t="shared" si="0"/>
        <v>27001299.917190008</v>
      </c>
      <c r="G16" s="143">
        <v>26660637.221719999</v>
      </c>
      <c r="H16" s="143"/>
      <c r="I16" s="159">
        <f>SUM(G16:H16)</f>
        <v>26660637.221719999</v>
      </c>
    </row>
    <row r="17" spans="2:9" x14ac:dyDescent="0.2">
      <c r="B17" s="141"/>
      <c r="C17" s="152" t="s">
        <v>205</v>
      </c>
      <c r="D17" s="312"/>
      <c r="E17" s="143"/>
      <c r="F17" s="159">
        <f t="shared" si="0"/>
        <v>0</v>
      </c>
      <c r="G17" s="143"/>
      <c r="H17" s="143"/>
      <c r="I17" s="159">
        <f>SUM(G17:H17)</f>
        <v>0</v>
      </c>
    </row>
    <row r="18" spans="2:9" x14ac:dyDescent="0.2">
      <c r="B18" s="141"/>
      <c r="C18" s="152" t="s">
        <v>206</v>
      </c>
      <c r="D18" s="312">
        <v>0</v>
      </c>
      <c r="E18" s="143"/>
      <c r="F18" s="159">
        <f t="shared" si="0"/>
        <v>0</v>
      </c>
      <c r="G18" s="143">
        <v>0</v>
      </c>
      <c r="H18" s="143"/>
      <c r="I18" s="159">
        <f t="shared" si="1"/>
        <v>0</v>
      </c>
    </row>
    <row r="19" spans="2:9" x14ac:dyDescent="0.2">
      <c r="B19" s="141"/>
      <c r="C19" s="152" t="s">
        <v>207</v>
      </c>
      <c r="D19" s="312">
        <v>0</v>
      </c>
      <c r="E19" s="143"/>
      <c r="F19" s="159">
        <f t="shared" si="0"/>
        <v>0</v>
      </c>
      <c r="G19" s="143">
        <v>0</v>
      </c>
      <c r="H19" s="143"/>
      <c r="I19" s="159">
        <f t="shared" si="1"/>
        <v>0</v>
      </c>
    </row>
    <row r="20" spans="2:9" x14ac:dyDescent="0.2">
      <c r="B20" s="141"/>
      <c r="C20" s="152" t="s">
        <v>208</v>
      </c>
      <c r="D20" s="312">
        <v>5417414.2862060936</v>
      </c>
      <c r="E20" s="143"/>
      <c r="F20" s="159">
        <f t="shared" si="0"/>
        <v>5417414.2862060936</v>
      </c>
      <c r="G20" s="143">
        <v>5736317.3953793347</v>
      </c>
      <c r="H20" s="143"/>
      <c r="I20" s="159">
        <f t="shared" si="1"/>
        <v>5736317.3953793347</v>
      </c>
    </row>
    <row r="21" spans="2:9" x14ac:dyDescent="0.2">
      <c r="B21" s="144"/>
      <c r="C21" s="163" t="s">
        <v>171</v>
      </c>
      <c r="D21" s="160">
        <f t="shared" ref="D21:I21" si="2">SUM(D11:D20)</f>
        <v>62924476.006866097</v>
      </c>
      <c r="E21" s="160">
        <f t="shared" si="2"/>
        <v>0</v>
      </c>
      <c r="F21" s="160">
        <f t="shared" si="2"/>
        <v>62924476.006866097</v>
      </c>
      <c r="G21" s="160">
        <f t="shared" si="2"/>
        <v>72469189.772469342</v>
      </c>
      <c r="H21" s="160">
        <f t="shared" si="2"/>
        <v>0</v>
      </c>
      <c r="I21" s="160">
        <f t="shared" si="2"/>
        <v>72469189.772469342</v>
      </c>
    </row>
    <row r="22" spans="2:9" x14ac:dyDescent="0.2">
      <c r="B22" s="70"/>
    </row>
  </sheetData>
  <sheetProtection sheet="1"/>
  <mergeCells count="4">
    <mergeCell ref="B1:C1"/>
    <mergeCell ref="B5:D5"/>
    <mergeCell ref="D7:F7"/>
    <mergeCell ref="G7:I7"/>
  </mergeCells>
  <pageMargins left="0.75" right="0.75" top="1" bottom="1" header="0.5" footer="0.5"/>
  <pageSetup paperSize="9" scale="64" orientation="landscape" verticalDpi="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J27"/>
  <sheetViews>
    <sheetView workbookViewId="0"/>
  </sheetViews>
  <sheetFormatPr defaultRowHeight="12.75" x14ac:dyDescent="0.2"/>
  <cols>
    <col min="1" max="1" width="12" style="116" customWidth="1"/>
    <col min="2" max="2" width="37.5703125" style="116" customWidth="1"/>
    <col min="3" max="3" width="42.85546875" style="116" customWidth="1"/>
    <col min="4" max="5" width="27.28515625" style="116" customWidth="1"/>
    <col min="6" max="6" width="18.42578125" style="116" customWidth="1"/>
    <col min="7" max="7" width="6.7109375" style="116" customWidth="1"/>
    <col min="8" max="10" width="19.85546875" style="116" customWidth="1"/>
    <col min="11" max="11" width="18.28515625" style="116" customWidth="1"/>
    <col min="12" max="16384" width="9.140625" style="116"/>
  </cols>
  <sheetData>
    <row r="1" spans="2:10" ht="20.25" x14ac:dyDescent="0.3">
      <c r="B1" s="126" t="s">
        <v>209</v>
      </c>
      <c r="C1" s="165"/>
      <c r="D1" s="165"/>
      <c r="E1" s="165"/>
      <c r="F1" s="165"/>
      <c r="G1" s="165"/>
      <c r="H1" s="165"/>
      <c r="I1" s="165"/>
      <c r="J1" s="165"/>
    </row>
    <row r="2" spans="2:10" ht="15.75" customHeight="1" x14ac:dyDescent="0.25">
      <c r="B2" s="128" t="str">
        <f>Tradingname</f>
        <v>SEA Gas Partnership</v>
      </c>
      <c r="C2" s="129"/>
    </row>
    <row r="3" spans="2:10" ht="18.75" customHeight="1" x14ac:dyDescent="0.45">
      <c r="B3" s="130" t="s">
        <v>37</v>
      </c>
      <c r="C3" s="131">
        <f>Yearending</f>
        <v>45107</v>
      </c>
      <c r="F3" s="127"/>
    </row>
    <row r="4" spans="2:10" ht="20.25" x14ac:dyDescent="0.3">
      <c r="B4" s="132"/>
    </row>
    <row r="5" spans="2:10" ht="15.75" x14ac:dyDescent="0.25">
      <c r="B5" s="133" t="s">
        <v>210</v>
      </c>
    </row>
    <row r="6" spans="2:10" x14ac:dyDescent="0.2">
      <c r="B6" s="134"/>
      <c r="C6" s="135"/>
      <c r="D6" s="135"/>
      <c r="E6" s="135"/>
      <c r="F6" s="135"/>
      <c r="G6" s="136"/>
      <c r="H6" s="137"/>
      <c r="I6" s="138"/>
      <c r="J6" s="138"/>
    </row>
    <row r="7" spans="2:10" ht="39" customHeight="1" x14ac:dyDescent="0.2">
      <c r="B7" s="299" t="s">
        <v>169</v>
      </c>
      <c r="C7" s="147" t="s">
        <v>40</v>
      </c>
      <c r="D7" s="147" t="s">
        <v>41</v>
      </c>
      <c r="E7" s="147" t="s">
        <v>42</v>
      </c>
    </row>
    <row r="8" spans="2:10" ht="13.5" customHeight="1" x14ac:dyDescent="0.2">
      <c r="B8" s="45"/>
      <c r="C8" s="150" t="s">
        <v>170</v>
      </c>
      <c r="D8" s="150" t="s">
        <v>170</v>
      </c>
      <c r="E8" s="150" t="s">
        <v>170</v>
      </c>
    </row>
    <row r="9" spans="2:10" ht="13.5" customHeight="1" x14ac:dyDescent="0.2">
      <c r="B9" s="234"/>
      <c r="C9" s="167"/>
      <c r="D9" s="167"/>
      <c r="E9" s="160">
        <f t="shared" ref="E9:E15" si="0">SUM(C9:D9)</f>
        <v>0</v>
      </c>
    </row>
    <row r="10" spans="2:10" ht="13.5" customHeight="1" x14ac:dyDescent="0.2">
      <c r="B10" s="234"/>
      <c r="C10" s="167"/>
      <c r="D10" s="167"/>
      <c r="E10" s="160">
        <f t="shared" si="0"/>
        <v>0</v>
      </c>
    </row>
    <row r="11" spans="2:10" ht="13.5" customHeight="1" x14ac:dyDescent="0.2">
      <c r="B11" s="234"/>
      <c r="C11" s="167"/>
      <c r="D11" s="167"/>
      <c r="E11" s="160">
        <f t="shared" si="0"/>
        <v>0</v>
      </c>
    </row>
    <row r="12" spans="2:10" ht="13.5" customHeight="1" x14ac:dyDescent="0.2">
      <c r="B12" s="234"/>
      <c r="C12" s="167"/>
      <c r="D12" s="167"/>
      <c r="E12" s="160">
        <f t="shared" si="0"/>
        <v>0</v>
      </c>
    </row>
    <row r="13" spans="2:10" ht="13.5" customHeight="1" x14ac:dyDescent="0.2">
      <c r="B13" s="234"/>
      <c r="C13" s="167"/>
      <c r="D13" s="167"/>
      <c r="E13" s="160">
        <f t="shared" si="0"/>
        <v>0</v>
      </c>
    </row>
    <row r="14" spans="2:10" ht="13.5" customHeight="1" x14ac:dyDescent="0.2">
      <c r="B14" s="234"/>
      <c r="C14" s="167"/>
      <c r="D14" s="167"/>
      <c r="E14" s="160">
        <f t="shared" si="0"/>
        <v>0</v>
      </c>
    </row>
    <row r="15" spans="2:10" x14ac:dyDescent="0.2">
      <c r="B15" s="168" t="s">
        <v>42</v>
      </c>
      <c r="C15" s="160">
        <f>SUM(C9:C14)</f>
        <v>0</v>
      </c>
      <c r="D15" s="160">
        <f>SUM(D9:D14)</f>
        <v>0</v>
      </c>
      <c r="E15" s="160">
        <f t="shared" si="0"/>
        <v>0</v>
      </c>
    </row>
    <row r="17" spans="2:6" ht="15.75" x14ac:dyDescent="0.25">
      <c r="B17" s="133" t="s">
        <v>211</v>
      </c>
    </row>
    <row r="18" spans="2:6" ht="19.5" customHeight="1" x14ac:dyDescent="0.2">
      <c r="B18" s="134"/>
      <c r="C18" s="135"/>
      <c r="D18" s="135"/>
      <c r="E18" s="135"/>
      <c r="F18" s="135"/>
    </row>
    <row r="19" spans="2:6" ht="24.75" customHeight="1" x14ac:dyDescent="0.2">
      <c r="B19" s="45" t="s">
        <v>212</v>
      </c>
      <c r="C19" s="68" t="s">
        <v>169</v>
      </c>
      <c r="D19" s="147" t="s">
        <v>42</v>
      </c>
    </row>
    <row r="20" spans="2:6" x14ac:dyDescent="0.2">
      <c r="B20" s="45"/>
      <c r="C20" s="150"/>
      <c r="D20" s="150" t="s">
        <v>170</v>
      </c>
    </row>
    <row r="21" spans="2:6" x14ac:dyDescent="0.2">
      <c r="B21" s="234"/>
      <c r="C21" s="166"/>
      <c r="D21" s="167"/>
    </row>
    <row r="22" spans="2:6" x14ac:dyDescent="0.2">
      <c r="B22" s="234"/>
      <c r="C22" s="166"/>
      <c r="D22" s="167"/>
    </row>
    <row r="23" spans="2:6" x14ac:dyDescent="0.2">
      <c r="B23" s="234"/>
      <c r="C23" s="166"/>
      <c r="D23" s="167"/>
    </row>
    <row r="24" spans="2:6" x14ac:dyDescent="0.2">
      <c r="B24" s="234"/>
      <c r="C24" s="166"/>
      <c r="D24" s="167"/>
    </row>
    <row r="25" spans="2:6" x14ac:dyDescent="0.2">
      <c r="B25" s="234"/>
      <c r="C25" s="166"/>
      <c r="D25" s="167"/>
    </row>
    <row r="26" spans="2:6" x14ac:dyDescent="0.2">
      <c r="B26" s="234"/>
      <c r="C26" s="166"/>
      <c r="D26" s="167"/>
    </row>
    <row r="27" spans="2:6" x14ac:dyDescent="0.2">
      <c r="B27" s="421" t="s">
        <v>213</v>
      </c>
      <c r="C27" s="422"/>
      <c r="D27" s="160">
        <f>SUM(D21:D26)</f>
        <v>0</v>
      </c>
    </row>
  </sheetData>
  <sheetProtection sheet="1"/>
  <mergeCells count="1">
    <mergeCell ref="B27:C27"/>
  </mergeCells>
  <pageMargins left="0.75" right="0.75" top="1" bottom="1" header="0.5" footer="0.5"/>
  <pageSetup paperSize="9" scale="59" orientation="landscape" r:id="rId1"/>
  <headerFooter alignWithMargins="0"/>
  <colBreaks count="1" manualBreakCount="1">
    <brk id="7" max="22"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B1:H36"/>
  <sheetViews>
    <sheetView workbookViewId="0"/>
  </sheetViews>
  <sheetFormatPr defaultRowHeight="12.75" x14ac:dyDescent="0.2"/>
  <cols>
    <col min="1" max="1" width="12.42578125" style="181" customWidth="1"/>
    <col min="2" max="2" width="18.5703125" style="181" customWidth="1"/>
    <col min="3" max="3" width="42.28515625" style="181" customWidth="1"/>
    <col min="4" max="4" width="26.85546875" style="181" customWidth="1"/>
    <col min="5" max="5" width="22.5703125" style="181" customWidth="1"/>
    <col min="6" max="6" width="20.5703125" style="181" customWidth="1"/>
    <col min="7" max="8" width="22.5703125" style="181" customWidth="1"/>
    <col min="9" max="9" width="35.28515625" style="181" customWidth="1"/>
    <col min="10" max="10" width="25.140625" style="181" customWidth="1"/>
    <col min="11" max="16384" width="9.140625" style="181"/>
  </cols>
  <sheetData>
    <row r="1" spans="2:8" ht="20.25" x14ac:dyDescent="0.3">
      <c r="B1" s="423" t="s">
        <v>214</v>
      </c>
      <c r="C1" s="423"/>
      <c r="D1" s="165"/>
      <c r="E1" s="165"/>
      <c r="F1" s="165"/>
      <c r="G1" s="165"/>
      <c r="H1" s="165"/>
    </row>
    <row r="2" spans="2:8" ht="17.25" customHeight="1" x14ac:dyDescent="0.3">
      <c r="B2" s="128" t="str">
        <f>Tradingname</f>
        <v>SEA Gas Partnership</v>
      </c>
      <c r="C2" s="129"/>
      <c r="D2" s="180"/>
      <c r="E2" s="424" t="s">
        <v>215</v>
      </c>
      <c r="F2" s="424"/>
      <c r="G2" s="424"/>
      <c r="H2" s="180"/>
    </row>
    <row r="3" spans="2:8" ht="17.25" customHeight="1" x14ac:dyDescent="0.25">
      <c r="B3" s="130" t="s">
        <v>37</v>
      </c>
      <c r="C3" s="131">
        <f>Yearending</f>
        <v>45107</v>
      </c>
      <c r="E3" s="424"/>
      <c r="F3" s="424"/>
      <c r="G3" s="424"/>
    </row>
    <row r="4" spans="2:8" ht="14.25" customHeight="1" x14ac:dyDescent="0.3">
      <c r="B4" s="132"/>
      <c r="E4" s="424"/>
      <c r="F4" s="424"/>
      <c r="G4" s="424"/>
    </row>
    <row r="5" spans="2:8" ht="15.75" x14ac:dyDescent="0.25">
      <c r="B5" s="182" t="s">
        <v>216</v>
      </c>
      <c r="C5" s="183"/>
      <c r="D5" s="183"/>
      <c r="E5" s="183"/>
      <c r="F5" s="184"/>
      <c r="G5" s="183"/>
      <c r="H5" s="183"/>
    </row>
    <row r="6" spans="2:8" ht="15.75" x14ac:dyDescent="0.25">
      <c r="B6" s="182"/>
      <c r="C6" s="183"/>
      <c r="D6" s="183"/>
      <c r="E6" s="183"/>
      <c r="F6" s="184"/>
      <c r="G6" s="183"/>
      <c r="H6" s="183"/>
    </row>
    <row r="7" spans="2:8" ht="40.5" customHeight="1" x14ac:dyDescent="0.2">
      <c r="B7" s="175" t="s">
        <v>168</v>
      </c>
      <c r="C7" s="175" t="s">
        <v>217</v>
      </c>
      <c r="D7" s="176" t="s">
        <v>218</v>
      </c>
      <c r="E7" s="176" t="s">
        <v>219</v>
      </c>
      <c r="F7" s="176" t="s">
        <v>220</v>
      </c>
      <c r="G7" s="176" t="s">
        <v>221</v>
      </c>
      <c r="H7" s="176" t="s">
        <v>222</v>
      </c>
    </row>
    <row r="8" spans="2:8" x14ac:dyDescent="0.2">
      <c r="B8" s="177"/>
      <c r="C8" s="175" t="s">
        <v>223</v>
      </c>
      <c r="D8" s="178" t="s">
        <v>170</v>
      </c>
      <c r="E8" s="178" t="s">
        <v>170</v>
      </c>
      <c r="F8" s="178"/>
      <c r="G8" s="178" t="s">
        <v>170</v>
      </c>
      <c r="H8" s="178" t="s">
        <v>170</v>
      </c>
    </row>
    <row r="9" spans="2:8" x14ac:dyDescent="0.2">
      <c r="B9" s="313" t="s">
        <v>224</v>
      </c>
      <c r="C9" s="313" t="s">
        <v>225</v>
      </c>
      <c r="D9" s="314"/>
      <c r="E9" s="314">
        <v>1009899</v>
      </c>
      <c r="F9" s="315">
        <v>0.9467941188589255</v>
      </c>
      <c r="G9" s="159">
        <f t="shared" ref="G9:G35" si="0">D9*F9</f>
        <v>0</v>
      </c>
      <c r="H9" s="159">
        <f>E9*F9</f>
        <v>956166.43384150998</v>
      </c>
    </row>
    <row r="10" spans="2:8" x14ac:dyDescent="0.2">
      <c r="B10" s="313" t="s">
        <v>224</v>
      </c>
      <c r="C10" s="313" t="s">
        <v>226</v>
      </c>
      <c r="D10" s="314">
        <v>1467481</v>
      </c>
      <c r="E10" s="314"/>
      <c r="F10" s="315">
        <v>1</v>
      </c>
      <c r="G10" s="159">
        <f t="shared" si="0"/>
        <v>1467481</v>
      </c>
      <c r="H10" s="159">
        <f t="shared" ref="H10:H35" si="1">E10*F10</f>
        <v>0</v>
      </c>
    </row>
    <row r="11" spans="2:8" x14ac:dyDescent="0.2">
      <c r="B11" s="171"/>
      <c r="C11" s="171"/>
      <c r="D11" s="172"/>
      <c r="E11" s="172"/>
      <c r="F11" s="173"/>
      <c r="G11" s="159">
        <f t="shared" si="0"/>
        <v>0</v>
      </c>
      <c r="H11" s="159">
        <f t="shared" si="1"/>
        <v>0</v>
      </c>
    </row>
    <row r="12" spans="2:8" x14ac:dyDescent="0.2">
      <c r="B12" s="171"/>
      <c r="C12" s="171"/>
      <c r="D12" s="172"/>
      <c r="E12" s="172"/>
      <c r="F12" s="173"/>
      <c r="G12" s="159">
        <f t="shared" si="0"/>
        <v>0</v>
      </c>
      <c r="H12" s="159">
        <f t="shared" si="1"/>
        <v>0</v>
      </c>
    </row>
    <row r="13" spans="2:8" x14ac:dyDescent="0.2">
      <c r="B13" s="171"/>
      <c r="C13" s="171"/>
      <c r="D13" s="172"/>
      <c r="E13" s="172"/>
      <c r="F13" s="173"/>
      <c r="G13" s="159">
        <f t="shared" si="0"/>
        <v>0</v>
      </c>
      <c r="H13" s="159">
        <f t="shared" si="1"/>
        <v>0</v>
      </c>
    </row>
    <row r="14" spans="2:8" x14ac:dyDescent="0.2">
      <c r="B14" s="171"/>
      <c r="C14" s="171"/>
      <c r="D14" s="172"/>
      <c r="E14" s="172"/>
      <c r="F14" s="173"/>
      <c r="G14" s="159">
        <f t="shared" si="0"/>
        <v>0</v>
      </c>
      <c r="H14" s="159">
        <f t="shared" si="1"/>
        <v>0</v>
      </c>
    </row>
    <row r="15" spans="2:8" x14ac:dyDescent="0.2">
      <c r="B15" s="171"/>
      <c r="C15" s="171"/>
      <c r="D15" s="172"/>
      <c r="E15" s="172"/>
      <c r="F15" s="173"/>
      <c r="G15" s="159">
        <f t="shared" si="0"/>
        <v>0</v>
      </c>
      <c r="H15" s="159">
        <f t="shared" si="1"/>
        <v>0</v>
      </c>
    </row>
    <row r="16" spans="2:8" x14ac:dyDescent="0.2">
      <c r="B16" s="171"/>
      <c r="C16" s="171"/>
      <c r="D16" s="172"/>
      <c r="E16" s="172"/>
      <c r="F16" s="173"/>
      <c r="G16" s="159">
        <f t="shared" si="0"/>
        <v>0</v>
      </c>
      <c r="H16" s="159">
        <f t="shared" si="1"/>
        <v>0</v>
      </c>
    </row>
    <row r="17" spans="2:8" x14ac:dyDescent="0.2">
      <c r="B17" s="171"/>
      <c r="C17" s="171"/>
      <c r="D17" s="172"/>
      <c r="E17" s="172"/>
      <c r="F17" s="173"/>
      <c r="G17" s="159">
        <f t="shared" si="0"/>
        <v>0</v>
      </c>
      <c r="H17" s="159">
        <f t="shared" si="1"/>
        <v>0</v>
      </c>
    </row>
    <row r="18" spans="2:8" x14ac:dyDescent="0.2">
      <c r="B18" s="171"/>
      <c r="C18" s="171"/>
      <c r="D18" s="172"/>
      <c r="E18" s="172"/>
      <c r="F18" s="173"/>
      <c r="G18" s="159">
        <f t="shared" si="0"/>
        <v>0</v>
      </c>
      <c r="H18" s="159">
        <f t="shared" si="1"/>
        <v>0</v>
      </c>
    </row>
    <row r="19" spans="2:8" x14ac:dyDescent="0.2">
      <c r="B19" s="171"/>
      <c r="C19" s="171"/>
      <c r="D19" s="172"/>
      <c r="E19" s="172"/>
      <c r="F19" s="173"/>
      <c r="G19" s="159">
        <f t="shared" si="0"/>
        <v>0</v>
      </c>
      <c r="H19" s="159">
        <f t="shared" si="1"/>
        <v>0</v>
      </c>
    </row>
    <row r="20" spans="2:8" x14ac:dyDescent="0.2">
      <c r="B20" s="171"/>
      <c r="C20" s="171"/>
      <c r="D20" s="172"/>
      <c r="E20" s="172"/>
      <c r="F20" s="173"/>
      <c r="G20" s="159">
        <f t="shared" si="0"/>
        <v>0</v>
      </c>
      <c r="H20" s="159">
        <f t="shared" si="1"/>
        <v>0</v>
      </c>
    </row>
    <row r="21" spans="2:8" x14ac:dyDescent="0.2">
      <c r="B21" s="171"/>
      <c r="C21" s="171"/>
      <c r="D21" s="172"/>
      <c r="E21" s="172"/>
      <c r="F21" s="173"/>
      <c r="G21" s="159">
        <f t="shared" si="0"/>
        <v>0</v>
      </c>
      <c r="H21" s="159">
        <f t="shared" si="1"/>
        <v>0</v>
      </c>
    </row>
    <row r="22" spans="2:8" x14ac:dyDescent="0.2">
      <c r="B22" s="171"/>
      <c r="C22" s="171"/>
      <c r="D22" s="172"/>
      <c r="E22" s="172"/>
      <c r="F22" s="173"/>
      <c r="G22" s="159">
        <f t="shared" si="0"/>
        <v>0</v>
      </c>
      <c r="H22" s="159">
        <f t="shared" si="1"/>
        <v>0</v>
      </c>
    </row>
    <row r="23" spans="2:8" x14ac:dyDescent="0.2">
      <c r="B23" s="171"/>
      <c r="C23" s="171"/>
      <c r="D23" s="172"/>
      <c r="E23" s="172"/>
      <c r="F23" s="173"/>
      <c r="G23" s="159">
        <f t="shared" si="0"/>
        <v>0</v>
      </c>
      <c r="H23" s="159">
        <f t="shared" si="1"/>
        <v>0</v>
      </c>
    </row>
    <row r="24" spans="2:8" x14ac:dyDescent="0.2">
      <c r="B24" s="171"/>
      <c r="C24" s="171"/>
      <c r="D24" s="172"/>
      <c r="E24" s="172"/>
      <c r="F24" s="173"/>
      <c r="G24" s="159">
        <f t="shared" si="0"/>
        <v>0</v>
      </c>
      <c r="H24" s="159">
        <f t="shared" si="1"/>
        <v>0</v>
      </c>
    </row>
    <row r="25" spans="2:8" x14ac:dyDescent="0.2">
      <c r="B25" s="171"/>
      <c r="C25" s="171"/>
      <c r="D25" s="172"/>
      <c r="E25" s="172"/>
      <c r="F25" s="173"/>
      <c r="G25" s="159">
        <f t="shared" si="0"/>
        <v>0</v>
      </c>
      <c r="H25" s="159">
        <f t="shared" si="1"/>
        <v>0</v>
      </c>
    </row>
    <row r="26" spans="2:8" x14ac:dyDescent="0.2">
      <c r="B26" s="171"/>
      <c r="C26" s="171"/>
      <c r="D26" s="172"/>
      <c r="E26" s="172"/>
      <c r="F26" s="173"/>
      <c r="G26" s="159">
        <f t="shared" si="0"/>
        <v>0</v>
      </c>
      <c r="H26" s="159">
        <f t="shared" si="1"/>
        <v>0</v>
      </c>
    </row>
    <row r="27" spans="2:8" x14ac:dyDescent="0.2">
      <c r="B27" s="171"/>
      <c r="C27" s="171"/>
      <c r="D27" s="172"/>
      <c r="E27" s="172"/>
      <c r="F27" s="173"/>
      <c r="G27" s="159">
        <f t="shared" si="0"/>
        <v>0</v>
      </c>
      <c r="H27" s="159">
        <f t="shared" si="1"/>
        <v>0</v>
      </c>
    </row>
    <row r="28" spans="2:8" x14ac:dyDescent="0.2">
      <c r="B28" s="171"/>
      <c r="C28" s="171"/>
      <c r="D28" s="172"/>
      <c r="E28" s="172"/>
      <c r="F28" s="173"/>
      <c r="G28" s="159">
        <f t="shared" si="0"/>
        <v>0</v>
      </c>
      <c r="H28" s="159">
        <f t="shared" si="1"/>
        <v>0</v>
      </c>
    </row>
    <row r="29" spans="2:8" x14ac:dyDescent="0.2">
      <c r="B29" s="171"/>
      <c r="C29" s="171"/>
      <c r="D29" s="172"/>
      <c r="E29" s="172"/>
      <c r="F29" s="173"/>
      <c r="G29" s="159">
        <f t="shared" si="0"/>
        <v>0</v>
      </c>
      <c r="H29" s="159">
        <f t="shared" si="1"/>
        <v>0</v>
      </c>
    </row>
    <row r="30" spans="2:8" x14ac:dyDescent="0.2">
      <c r="B30" s="171"/>
      <c r="C30" s="171"/>
      <c r="D30" s="172"/>
      <c r="E30" s="172"/>
      <c r="F30" s="173"/>
      <c r="G30" s="159">
        <f t="shared" si="0"/>
        <v>0</v>
      </c>
      <c r="H30" s="159">
        <f t="shared" si="1"/>
        <v>0</v>
      </c>
    </row>
    <row r="31" spans="2:8" x14ac:dyDescent="0.2">
      <c r="B31" s="171"/>
      <c r="C31" s="171"/>
      <c r="D31" s="172"/>
      <c r="E31" s="172"/>
      <c r="F31" s="173"/>
      <c r="G31" s="159">
        <f t="shared" si="0"/>
        <v>0</v>
      </c>
      <c r="H31" s="159">
        <f t="shared" si="1"/>
        <v>0</v>
      </c>
    </row>
    <row r="32" spans="2:8" x14ac:dyDescent="0.2">
      <c r="B32" s="171"/>
      <c r="C32" s="171"/>
      <c r="D32" s="172"/>
      <c r="E32" s="172"/>
      <c r="F32" s="173"/>
      <c r="G32" s="159">
        <f t="shared" si="0"/>
        <v>0</v>
      </c>
      <c r="H32" s="159">
        <f t="shared" si="1"/>
        <v>0</v>
      </c>
    </row>
    <row r="33" spans="2:8" x14ac:dyDescent="0.2">
      <c r="B33" s="171"/>
      <c r="C33" s="171"/>
      <c r="D33" s="172"/>
      <c r="E33" s="172"/>
      <c r="F33" s="173"/>
      <c r="G33" s="159">
        <f t="shared" si="0"/>
        <v>0</v>
      </c>
      <c r="H33" s="159">
        <f t="shared" si="1"/>
        <v>0</v>
      </c>
    </row>
    <row r="34" spans="2:8" x14ac:dyDescent="0.2">
      <c r="B34" s="171"/>
      <c r="C34" s="171"/>
      <c r="D34" s="172"/>
      <c r="E34" s="172"/>
      <c r="F34" s="173"/>
      <c r="G34" s="159">
        <f t="shared" si="0"/>
        <v>0</v>
      </c>
      <c r="H34" s="159">
        <f t="shared" si="1"/>
        <v>0</v>
      </c>
    </row>
    <row r="35" spans="2:8" x14ac:dyDescent="0.2">
      <c r="B35" s="171"/>
      <c r="C35" s="171"/>
      <c r="D35" s="172"/>
      <c r="E35" s="172"/>
      <c r="F35" s="173"/>
      <c r="G35" s="159">
        <f t="shared" si="0"/>
        <v>0</v>
      </c>
      <c r="H35" s="159">
        <f t="shared" si="1"/>
        <v>0</v>
      </c>
    </row>
    <row r="36" spans="2:8" x14ac:dyDescent="0.2">
      <c r="B36" s="174"/>
      <c r="C36" s="168" t="s">
        <v>42</v>
      </c>
      <c r="D36" s="159">
        <f>SUM(D9:D35)</f>
        <v>1467481</v>
      </c>
      <c r="E36" s="159">
        <f>SUM(E9:E35)</f>
        <v>1009899</v>
      </c>
      <c r="F36" s="179"/>
      <c r="G36" s="159">
        <f>SUM(G9:G35)</f>
        <v>1467481</v>
      </c>
      <c r="H36" s="159">
        <f>SUM(H9:H35)</f>
        <v>956166.43384150998</v>
      </c>
    </row>
  </sheetData>
  <sheetProtection sheet="1"/>
  <mergeCells count="2">
    <mergeCell ref="B1:C1"/>
    <mergeCell ref="E2:G4"/>
  </mergeCells>
  <pageMargins left="0.75" right="0.75" top="1" bottom="1" header="0.5" footer="0.5"/>
  <pageSetup paperSize="9" scale="3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BF0FF95BD8F24CA07172DC74E4C1A0" ma:contentTypeVersion="10" ma:contentTypeDescription="Create a new document." ma:contentTypeScope="" ma:versionID="04a508a9a7ae2227f67186c486e69f61">
  <xsd:schema xmlns:xsd="http://www.w3.org/2001/XMLSchema" xmlns:xs="http://www.w3.org/2001/XMLSchema" xmlns:p="http://schemas.microsoft.com/office/2006/metadata/properties" xmlns:ns2="c8cbed6f-96dc-40c6-b8ad-dde309300e66" targetNamespace="http://schemas.microsoft.com/office/2006/metadata/properties" ma:root="true" ma:fieldsID="6f9e4baf84c0af5a4906cb0076ac5813" ns2:_="">
    <xsd:import namespace="c8cbed6f-96dc-40c6-b8ad-dde309300e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cbed6f-96dc-40c6-b8ad-dde309300e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962A0F-9897-437F-BAF1-9F22E030A11A}"/>
</file>

<file path=customXml/itemProps2.xml><?xml version="1.0" encoding="utf-8"?>
<ds:datastoreItem xmlns:ds="http://schemas.openxmlformats.org/officeDocument/2006/customXml" ds:itemID="{467D7976-2220-4A9E-A8A0-6E2927FC4F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24</vt:i4>
      </vt:variant>
    </vt:vector>
  </HeadingPairs>
  <TitlesOfParts>
    <vt:vector size="46" baseType="lpstr">
      <vt:lpstr>Cover</vt:lpstr>
      <vt:lpstr>Contents</vt:lpstr>
      <vt:lpstr>Summary</vt:lpstr>
      <vt:lpstr>1. Pipeline information</vt:lpstr>
      <vt:lpstr>1.1 Financial performance</vt:lpstr>
      <vt:lpstr>2. Revenues and expenses</vt:lpstr>
      <vt:lpstr>2.1 Revenue by service</vt:lpstr>
      <vt:lpstr>2.2 Revenue contributions </vt:lpstr>
      <vt:lpstr>2.3 Indirect revenue</vt:lpstr>
      <vt:lpstr>2.4 Shared costs</vt:lpstr>
      <vt:lpstr>3. Statement of pipeline assets</vt:lpstr>
      <vt:lpstr>3.1 Asset useful life</vt:lpstr>
      <vt:lpstr>3.2 Asset impairment</vt:lpstr>
      <vt:lpstr>3.3 Depreciation amortisation</vt:lpstr>
      <vt:lpstr>3.4 Shared supporting assets</vt:lpstr>
      <vt:lpstr>4. Recovered capital</vt:lpstr>
      <vt:lpstr>4.1 Pipelines capex</vt:lpstr>
      <vt:lpstr>5. Weighted average price</vt:lpstr>
      <vt:lpstr>5.1 Exempt WAP services</vt:lpstr>
      <vt:lpstr>6. Notes</vt:lpstr>
      <vt:lpstr>Amendment record</vt:lpstr>
      <vt:lpstr>Sheet1</vt:lpstr>
      <vt:lpstr>ABN</vt:lpstr>
      <vt:lpstr>'1. Pipeline information'!Print_Area</vt:lpstr>
      <vt:lpstr>'2. Revenues and expenses'!Print_Area</vt:lpstr>
      <vt:lpstr>'2.1 Revenue by service'!Print_Area</vt:lpstr>
      <vt:lpstr>'2.2 Revenue contributions '!Print_Area</vt:lpstr>
      <vt:lpstr>'2.3 Indirect revenue'!Print_Area</vt:lpstr>
      <vt:lpstr>'2.4 Shared costs'!Print_Area</vt:lpstr>
      <vt:lpstr>'3.2 Asset impairment'!Print_Area</vt:lpstr>
      <vt:lpstr>'3.3 Depreciation amortisation'!Print_Area</vt:lpstr>
      <vt:lpstr>'3.4 Shared supporting assets'!Print_Area</vt:lpstr>
      <vt:lpstr>'4. Recovered capital'!Print_Area</vt:lpstr>
      <vt:lpstr>'4.1 Pipelines capex'!Print_Area</vt:lpstr>
      <vt:lpstr>'5. Weighted average price'!Print_Area</vt:lpstr>
      <vt:lpstr>'5.1 Exempt WAP services'!Print_Area</vt:lpstr>
      <vt:lpstr>'6. Notes'!Print_Area</vt:lpstr>
      <vt:lpstr>Contents!Print_Area</vt:lpstr>
      <vt:lpstr>Cover!Print_Area</vt:lpstr>
      <vt:lpstr>Sheet1!Print_Area</vt:lpstr>
      <vt:lpstr>rPipelineAssets</vt:lpstr>
      <vt:lpstr>rSharedAssets</vt:lpstr>
      <vt:lpstr>rYesNo</vt:lpstr>
      <vt:lpstr>Tradingname</vt:lpstr>
      <vt:lpstr>Yearending</vt:lpstr>
      <vt:lpstr>Yearstart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2021-05-07T02:14:11Z</dcterms:created>
  <dcterms:modified xsi:type="dcterms:W3CDTF">2023-10-13T00:28:56Z</dcterms:modified>
  <cp:category/>
  <cp:contentStatus/>
</cp:coreProperties>
</file>